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75" windowWidth="20730" windowHeight="5925" tabRatio="839"/>
  </bookViews>
  <sheets>
    <sheet name="Contents" sheetId="1" r:id="rId1"/>
    <sheet name="Main input sheet" sheetId="15" r:id="rId2"/>
    <sheet name="Charts" sheetId="3" r:id="rId3"/>
    <sheet name="Ratio Charts" sheetId="5" r:id="rId4"/>
    <sheet name="Trend" sheetId="2" r:id="rId5"/>
    <sheet name="Ratios" sheetId="4" r:id="rId6"/>
    <sheet name="Deflators" sheetId="11" state="hidden" r:id="rId7"/>
    <sheet name="Data" sheetId="12" r:id="rId8"/>
    <sheet name="Validation" sheetId="13" state="hidden" r:id="rId9"/>
    <sheet name="Data sources" sheetId="14" state="hidden" r:id="rId10"/>
  </sheets>
  <definedNames>
    <definedName name="_xlnm._FilterDatabase" localSheetId="5" hidden="1">Ratios!$A$4:$AQ$4</definedName>
    <definedName name="_xlnm._FilterDatabase" localSheetId="4" hidden="1">Trend!$A$4:$G$36</definedName>
    <definedName name="Categories">Validation!$F$2:$F$12</definedName>
    <definedName name="Category">Validation!$F$2:$F$12</definedName>
    <definedName name="FinStatement">Validation!$E$2:$E$11</definedName>
    <definedName name="FinYear">Validation!$C$2:$C$18</definedName>
    <definedName name="FY_Months">Validation!$D$2:$D$5</definedName>
    <definedName name="Organisation">Validation!$B$2:$B$50</definedName>
    <definedName name="_xlnm.Print_Area" localSheetId="2">Charts!$A$1:$R$96</definedName>
    <definedName name="_xlnm.Print_Area" localSheetId="3">'Ratio Charts'!$A$1:$P$67</definedName>
    <definedName name="_xlnm.Print_Area" localSheetId="5">Ratios!$A$1:$W$60</definedName>
    <definedName name="_xlnm.Print_Area" localSheetId="4">Trend!$A$1:$L$59</definedName>
    <definedName name="Region">Validation!$A$2:$A$17</definedName>
    <definedName name="Terms">Validation!$G$1:$G$3</definedName>
    <definedName name="Z_26E29FAD_4C38_440F_A6BD_27FB5DA72984_.wvu.Cols" localSheetId="7" hidden="1">Data!$A:$B</definedName>
    <definedName name="Z_26E29FAD_4C38_440F_A6BD_27FB5DA72984_.wvu.FilterData" localSheetId="5" hidden="1">Ratios!$A$64:$W$96</definedName>
    <definedName name="Z_26E29FAD_4C38_440F_A6BD_27FB5DA72984_.wvu.FilterData" localSheetId="4" hidden="1">Trend!$A$4:$G$36</definedName>
    <definedName name="Z_26E29FAD_4C38_440F_A6BD_27FB5DA72984_.wvu.PrintArea" localSheetId="2" hidden="1">Charts!$A$1:$R$96</definedName>
    <definedName name="Z_26E29FAD_4C38_440F_A6BD_27FB5DA72984_.wvu.PrintArea" localSheetId="3" hidden="1">'Ratio Charts'!$A$1:$P$67</definedName>
    <definedName name="Z_26E29FAD_4C38_440F_A6BD_27FB5DA72984_.wvu.PrintArea" localSheetId="5" hidden="1">Ratios!$A$1:$W$60</definedName>
    <definedName name="Z_26E29FAD_4C38_440F_A6BD_27FB5DA72984_.wvu.PrintArea" localSheetId="4" hidden="1">Trend!$A$1:$L$58</definedName>
    <definedName name="Z_79DDD4E7_9D7E_4DB1_8CF2_A4585956C95E_.wvu.Cols" localSheetId="7" hidden="1">Data!$A:$B</definedName>
    <definedName name="Z_79DDD4E7_9D7E_4DB1_8CF2_A4585956C95E_.wvu.FilterData" localSheetId="5" hidden="1">Ratios!$A$64:$W$96</definedName>
    <definedName name="Z_79DDD4E7_9D7E_4DB1_8CF2_A4585956C95E_.wvu.FilterData" localSheetId="4" hidden="1">Trend!$A$4:$G$36</definedName>
    <definedName name="Z_79DDD4E7_9D7E_4DB1_8CF2_A4585956C95E_.wvu.PrintArea" localSheetId="2" hidden="1">Charts!$A$1:$R$96</definedName>
    <definedName name="Z_79DDD4E7_9D7E_4DB1_8CF2_A4585956C95E_.wvu.PrintArea" localSheetId="3" hidden="1">'Ratio Charts'!$A$1:$P$67</definedName>
    <definedName name="Z_79DDD4E7_9D7E_4DB1_8CF2_A4585956C95E_.wvu.PrintArea" localSheetId="5" hidden="1">Ratios!$A$1:$W$60</definedName>
    <definedName name="Z_79DDD4E7_9D7E_4DB1_8CF2_A4585956C95E_.wvu.PrintArea" localSheetId="4" hidden="1">Trend!$A$1:$L$58</definedName>
  </definedNames>
  <calcPr calcId="145621"/>
  <customWorkbookViews>
    <customWorkbookView name="Administrator - Personal View" guid="{79DDD4E7-9D7E-4DB1-8CF2-A4585956C95E}" mergeInterval="0" personalView="1" maximized="1" windowWidth="1276" windowHeight="809" tabRatio="839" activeSheetId="12"/>
    <customWorkbookView name="Martin McLauchlan - Personal View" guid="{26E29FAD-4C38-440F-A6BD-27FB5DA72984}" mergeInterval="0" personalView="1" maximized="1" windowWidth="1276" windowHeight="809" tabRatio="839" activeSheetId="12"/>
  </customWorkbookViews>
</workbook>
</file>

<file path=xl/calcChain.xml><?xml version="1.0" encoding="utf-8"?>
<calcChain xmlns="http://schemas.openxmlformats.org/spreadsheetml/2006/main">
  <c r="GV6" i="12" l="1"/>
  <c r="HB135" i="12" l="1"/>
  <c r="GV165" i="12"/>
  <c r="GW165" i="12"/>
  <c r="EV165" i="12"/>
  <c r="EY165" i="12"/>
  <c r="FA165" i="12"/>
  <c r="EZ165" i="12"/>
  <c r="GW164" i="12"/>
  <c r="ER164" i="12"/>
  <c r="FA164" i="12"/>
  <c r="EZ164" i="12"/>
  <c r="GV163" i="12"/>
  <c r="GW163" i="12"/>
  <c r="EV163" i="12"/>
  <c r="EY163" i="12"/>
  <c r="FA163" i="12"/>
  <c r="EZ163" i="12"/>
  <c r="GV162" i="12"/>
  <c r="GW162" i="12"/>
  <c r="EV162" i="12"/>
  <c r="EY162" i="12"/>
  <c r="FA162" i="12"/>
  <c r="EZ162" i="12"/>
  <c r="GV161" i="12"/>
  <c r="GW161" i="12"/>
  <c r="HB161" i="12"/>
  <c r="EV161" i="12"/>
  <c r="EY161" i="12"/>
  <c r="FA161" i="12"/>
  <c r="EZ161" i="12"/>
  <c r="GW160" i="12"/>
  <c r="EV160" i="12"/>
  <c r="EY160" i="12"/>
  <c r="FA160" i="12"/>
  <c r="EZ160" i="12"/>
  <c r="GW159" i="12"/>
  <c r="HB159" i="12"/>
  <c r="ER159" i="12"/>
  <c r="EV159" i="12"/>
  <c r="EY159" i="12"/>
  <c r="FA159" i="12"/>
  <c r="EZ159" i="12"/>
  <c r="GV158" i="12"/>
  <c r="GW158" i="12"/>
  <c r="ER158" i="12"/>
  <c r="EV158" i="12"/>
  <c r="FA158" i="12"/>
  <c r="EZ158" i="12"/>
  <c r="GV157" i="12"/>
  <c r="GW157" i="12"/>
  <c r="HB157" i="12"/>
  <c r="ER157" i="12"/>
  <c r="FA157" i="12"/>
  <c r="EZ157" i="12"/>
  <c r="GW156" i="12"/>
  <c r="FA156" i="12"/>
  <c r="EZ156" i="12"/>
  <c r="GW155" i="12"/>
  <c r="HB155" i="12"/>
  <c r="EV155" i="12"/>
  <c r="EY155" i="12"/>
  <c r="FA155" i="12"/>
  <c r="EZ155" i="12"/>
  <c r="GW154" i="12"/>
  <c r="ER154" i="12"/>
  <c r="EV154" i="12"/>
  <c r="FA154" i="12"/>
  <c r="EZ154" i="12"/>
  <c r="GW153" i="12"/>
  <c r="HB153" i="12"/>
  <c r="EV153" i="12"/>
  <c r="EY153" i="12"/>
  <c r="FA153" i="12"/>
  <c r="EZ153" i="12"/>
  <c r="GW152" i="12"/>
  <c r="EY152" i="12"/>
  <c r="FA152" i="12"/>
  <c r="EZ152" i="12"/>
  <c r="GV151" i="12"/>
  <c r="GW151" i="12"/>
  <c r="HB151" i="12"/>
  <c r="ER151" i="12"/>
  <c r="FA151" i="12"/>
  <c r="EZ151" i="12"/>
  <c r="GW150" i="12"/>
  <c r="ER150" i="12"/>
  <c r="EY150" i="12"/>
  <c r="FA150" i="12"/>
  <c r="EZ150" i="12"/>
  <c r="GW149" i="12"/>
  <c r="HB149" i="12"/>
  <c r="EV149" i="12"/>
  <c r="EY149" i="12"/>
  <c r="FA149" i="12"/>
  <c r="EZ149" i="12"/>
  <c r="GW148" i="12"/>
  <c r="EY148" i="12"/>
  <c r="FA148" i="12"/>
  <c r="EZ148" i="12"/>
  <c r="GV147" i="12"/>
  <c r="GW147" i="12"/>
  <c r="HB147" i="12"/>
  <c r="ER147" i="12"/>
  <c r="FA147" i="12"/>
  <c r="EZ147" i="12"/>
  <c r="GV146" i="12"/>
  <c r="GW146" i="12"/>
  <c r="ER146" i="12"/>
  <c r="EV146" i="12"/>
  <c r="FA146" i="12"/>
  <c r="EZ146" i="12"/>
  <c r="GW145" i="12"/>
  <c r="HB145" i="12"/>
  <c r="EV145" i="12"/>
  <c r="EY145" i="12"/>
  <c r="FA145" i="12"/>
  <c r="EZ145" i="12"/>
  <c r="GW144" i="12"/>
  <c r="ER144" i="12"/>
  <c r="EV144" i="12"/>
  <c r="FA144" i="12"/>
  <c r="EZ144" i="12"/>
  <c r="GW143" i="12"/>
  <c r="HB143" i="12"/>
  <c r="EV143" i="12"/>
  <c r="EY143" i="12"/>
  <c r="FA143" i="12"/>
  <c r="EZ143" i="12"/>
  <c r="GW142" i="12"/>
  <c r="EY142" i="12"/>
  <c r="FA142" i="12"/>
  <c r="EZ142" i="12"/>
  <c r="GV141" i="12"/>
  <c r="GW141" i="12"/>
  <c r="HB141" i="12"/>
  <c r="ER141" i="12"/>
  <c r="FA141" i="12"/>
  <c r="EZ141" i="12"/>
  <c r="GW140" i="12"/>
  <c r="ER140" i="12"/>
  <c r="FA140" i="12"/>
  <c r="EZ140" i="12"/>
  <c r="GW139" i="12"/>
  <c r="HB139" i="12"/>
  <c r="ER139" i="12"/>
  <c r="FA139" i="12"/>
  <c r="EZ139" i="12"/>
  <c r="GV138" i="12"/>
  <c r="GW138" i="12"/>
  <c r="ER138" i="12"/>
  <c r="EV138" i="12"/>
  <c r="EY138" i="12"/>
  <c r="FA138" i="12"/>
  <c r="EZ138" i="12"/>
  <c r="GW137" i="12"/>
  <c r="EV137" i="12"/>
  <c r="EY137" i="12"/>
  <c r="FA137" i="12"/>
  <c r="EZ137" i="12"/>
  <c r="GV136" i="12"/>
  <c r="GW136" i="12"/>
  <c r="ER136" i="12"/>
  <c r="FA136" i="12"/>
  <c r="EZ136" i="12"/>
  <c r="GW135" i="12"/>
  <c r="ER135" i="12"/>
  <c r="FA135" i="12"/>
  <c r="EZ135" i="12"/>
  <c r="GV134" i="12"/>
  <c r="GW134" i="12"/>
  <c r="EV134" i="12"/>
  <c r="EY134" i="12"/>
  <c r="FA134" i="12"/>
  <c r="EZ134" i="12"/>
  <c r="GV133" i="12"/>
  <c r="GW133" i="12"/>
  <c r="HB133" i="12"/>
  <c r="ER133" i="12"/>
  <c r="EY133" i="12"/>
  <c r="GW132" i="12"/>
  <c r="HB132" i="12"/>
  <c r="ER132" i="12"/>
  <c r="EV132" i="12"/>
  <c r="EY132" i="12"/>
  <c r="EZ132" i="12"/>
  <c r="GV131" i="12"/>
  <c r="GW131" i="12"/>
  <c r="HB131" i="12"/>
  <c r="ER131" i="12"/>
  <c r="EY131" i="12"/>
  <c r="EZ131" i="12"/>
  <c r="GV130" i="12"/>
  <c r="GW130" i="12"/>
  <c r="HB130" i="12"/>
  <c r="EY130" i="12"/>
  <c r="FA130" i="12"/>
  <c r="EZ130" i="12"/>
  <c r="GW129" i="12"/>
  <c r="HB129" i="12"/>
  <c r="EV129" i="12"/>
  <c r="EY129" i="12"/>
  <c r="FA129" i="12"/>
  <c r="EZ129" i="12"/>
  <c r="GW128" i="12"/>
  <c r="HB128" i="12"/>
  <c r="ER128" i="12"/>
  <c r="EV128" i="12"/>
  <c r="EY128" i="12"/>
  <c r="EZ128" i="12"/>
  <c r="GW127" i="12"/>
  <c r="HB127" i="12"/>
  <c r="ER127" i="12"/>
  <c r="EY127" i="12"/>
  <c r="FA127" i="12"/>
  <c r="EZ127" i="12"/>
  <c r="GW126" i="12"/>
  <c r="HB126" i="12"/>
  <c r="ER126" i="12"/>
  <c r="EY126" i="12"/>
  <c r="FA126" i="12"/>
  <c r="EZ126" i="12"/>
  <c r="GV125" i="12"/>
  <c r="GW125" i="12"/>
  <c r="HB125" i="12"/>
  <c r="EV125" i="12"/>
  <c r="EY125" i="12"/>
  <c r="FA125" i="12"/>
  <c r="EZ125" i="12"/>
  <c r="GW124" i="12"/>
  <c r="HB124" i="12"/>
  <c r="ER124" i="12"/>
  <c r="EY124" i="12"/>
  <c r="EZ124" i="12"/>
  <c r="GW123" i="12"/>
  <c r="HB123" i="12"/>
  <c r="ER123" i="12"/>
  <c r="EY123" i="12"/>
  <c r="FA123" i="12"/>
  <c r="EZ123" i="12"/>
  <c r="GW122" i="12"/>
  <c r="HB122" i="12"/>
  <c r="ER122" i="12"/>
  <c r="EY122" i="12"/>
  <c r="FA122" i="12"/>
  <c r="EZ122" i="12"/>
  <c r="GW121" i="12"/>
  <c r="HB121" i="12"/>
  <c r="ER121" i="12"/>
  <c r="EY121" i="12"/>
  <c r="FA121" i="12"/>
  <c r="EZ121" i="12"/>
  <c r="GW120" i="12"/>
  <c r="HB120" i="12"/>
  <c r="ER120" i="12"/>
  <c r="EY120" i="12"/>
  <c r="FA120" i="12"/>
  <c r="EZ120" i="12"/>
  <c r="GW119" i="12"/>
  <c r="HB119" i="12"/>
  <c r="ER119" i="12"/>
  <c r="EY119" i="12"/>
  <c r="FA119" i="12"/>
  <c r="EZ119" i="12"/>
  <c r="GW118" i="12"/>
  <c r="HB118" i="12"/>
  <c r="ER118" i="12"/>
  <c r="EY118" i="12"/>
  <c r="FA118" i="12"/>
  <c r="EZ118" i="12"/>
  <c r="GW117" i="12"/>
  <c r="HB117" i="12"/>
  <c r="ER117" i="12"/>
  <c r="EY117" i="12"/>
  <c r="FA117" i="12"/>
  <c r="EZ117" i="12"/>
  <c r="GW116" i="12"/>
  <c r="HB116" i="12"/>
  <c r="ER116" i="12"/>
  <c r="EY116" i="12"/>
  <c r="FA116" i="12"/>
  <c r="EZ116" i="12"/>
  <c r="GW115" i="12"/>
  <c r="HB115" i="12"/>
  <c r="ER115" i="12"/>
  <c r="EV115" i="12"/>
  <c r="EY115" i="12"/>
  <c r="FA115" i="12"/>
  <c r="EZ115" i="12"/>
  <c r="GW114" i="12"/>
  <c r="HB114" i="12"/>
  <c r="ER114" i="12"/>
  <c r="EY114" i="12"/>
  <c r="EZ114" i="12"/>
  <c r="GW113" i="12"/>
  <c r="HB113" i="12"/>
  <c r="ER113" i="12"/>
  <c r="EY113" i="12"/>
  <c r="FA113" i="12"/>
  <c r="EZ113" i="12"/>
  <c r="GV112" i="12"/>
  <c r="GW112" i="12"/>
  <c r="HB112" i="12"/>
  <c r="EV112" i="12"/>
  <c r="EY112" i="12"/>
  <c r="FA112" i="12"/>
  <c r="GW111" i="12"/>
  <c r="HB111" i="12"/>
  <c r="ER111" i="12"/>
  <c r="EY111" i="12"/>
  <c r="EZ111" i="12"/>
  <c r="GW110" i="12"/>
  <c r="HB110" i="12"/>
  <c r="ER110" i="12"/>
  <c r="EV110" i="12"/>
  <c r="EY110" i="12"/>
  <c r="FA110" i="12"/>
  <c r="EZ110" i="12"/>
  <c r="GV109" i="12"/>
  <c r="GW109" i="12"/>
  <c r="HB109" i="12"/>
  <c r="ER109" i="12"/>
  <c r="EY109" i="12"/>
  <c r="FA109" i="12"/>
  <c r="EZ109" i="12"/>
  <c r="GV108" i="12"/>
  <c r="GW108" i="12"/>
  <c r="HB108" i="12"/>
  <c r="EY108" i="12"/>
  <c r="FA108" i="12"/>
  <c r="EZ108" i="12"/>
  <c r="GW107" i="12"/>
  <c r="HB107" i="12"/>
  <c r="ER107" i="12"/>
  <c r="EY107" i="12"/>
  <c r="EZ107" i="12"/>
  <c r="GW106" i="12"/>
  <c r="HB106" i="12"/>
  <c r="EV106" i="12"/>
  <c r="EY106" i="12"/>
  <c r="FA106" i="12"/>
  <c r="EZ106" i="12"/>
  <c r="GW105" i="12"/>
  <c r="HB105" i="12"/>
  <c r="ER105" i="12"/>
  <c r="EY105" i="12"/>
  <c r="EZ105" i="12"/>
  <c r="GW104" i="12"/>
  <c r="HB104" i="12"/>
  <c r="ER104" i="12"/>
  <c r="EY104" i="12"/>
  <c r="FA104" i="12"/>
  <c r="EZ104" i="12"/>
  <c r="GW103" i="12"/>
  <c r="HB103" i="12"/>
  <c r="EV103" i="12"/>
  <c r="EY103" i="12"/>
  <c r="FA103" i="12"/>
  <c r="EZ103" i="12"/>
  <c r="GW102" i="12"/>
  <c r="HB102" i="12"/>
  <c r="ER102" i="12"/>
  <c r="EY102" i="12"/>
  <c r="EZ102" i="12"/>
  <c r="GV101" i="12"/>
  <c r="GW101" i="12"/>
  <c r="FA101" i="12"/>
  <c r="EZ101" i="12"/>
  <c r="EY101" i="12"/>
  <c r="GW100" i="12"/>
  <c r="FA100" i="12"/>
  <c r="EZ100" i="12"/>
  <c r="EY100" i="12"/>
  <c r="GV99" i="12"/>
  <c r="GW99" i="12"/>
  <c r="FA99" i="12"/>
  <c r="EZ99" i="12"/>
  <c r="EY99" i="12"/>
  <c r="GW98" i="12"/>
  <c r="FA98" i="12"/>
  <c r="EZ98" i="12"/>
  <c r="EY98" i="12"/>
  <c r="GV97" i="12"/>
  <c r="GW97" i="12"/>
  <c r="FA97" i="12"/>
  <c r="EZ97" i="12"/>
  <c r="EY97" i="12"/>
  <c r="GW96" i="12"/>
  <c r="FA96" i="12"/>
  <c r="EZ96" i="12"/>
  <c r="EY96" i="12"/>
  <c r="GV95" i="12"/>
  <c r="GW95" i="12"/>
  <c r="FA95" i="12"/>
  <c r="EZ95" i="12"/>
  <c r="EY95" i="12"/>
  <c r="GW94" i="12"/>
  <c r="FA94" i="12"/>
  <c r="EZ94" i="12"/>
  <c r="EY94" i="12"/>
  <c r="GV93" i="12"/>
  <c r="GW93" i="12"/>
  <c r="FA93" i="12"/>
  <c r="EZ93" i="12"/>
  <c r="EY93" i="12"/>
  <c r="GW92" i="12"/>
  <c r="FA92" i="12"/>
  <c r="EZ92" i="12"/>
  <c r="EY92" i="12"/>
  <c r="GV91" i="12"/>
  <c r="GW91" i="12"/>
  <c r="FA91" i="12"/>
  <c r="EZ91" i="12"/>
  <c r="EY91" i="12"/>
  <c r="GV90" i="12"/>
  <c r="GW90" i="12"/>
  <c r="FA90" i="12"/>
  <c r="EZ90" i="12"/>
  <c r="EY90" i="12"/>
  <c r="GV89" i="12"/>
  <c r="GW89" i="12"/>
  <c r="FA89" i="12"/>
  <c r="EZ89" i="12"/>
  <c r="FB89" i="12" s="1"/>
  <c r="EY89" i="12"/>
  <c r="GV88" i="12"/>
  <c r="GW88" i="12"/>
  <c r="FA88" i="12"/>
  <c r="EZ88" i="12"/>
  <c r="EY88" i="12"/>
  <c r="GV87" i="12"/>
  <c r="GW87" i="12"/>
  <c r="FA87" i="12"/>
  <c r="EZ87" i="12"/>
  <c r="EY87" i="12"/>
  <c r="GV86" i="12"/>
  <c r="GX86" i="12" s="1"/>
  <c r="GW86" i="12"/>
  <c r="FA86" i="12"/>
  <c r="EZ86" i="12"/>
  <c r="EY86" i="12"/>
  <c r="GW85" i="12"/>
  <c r="FA85" i="12"/>
  <c r="EZ85" i="12"/>
  <c r="EY85" i="12"/>
  <c r="GW84" i="12"/>
  <c r="FA84" i="12"/>
  <c r="EZ84" i="12"/>
  <c r="EY84" i="12"/>
  <c r="GW83" i="12"/>
  <c r="FA83" i="12"/>
  <c r="EZ83" i="12"/>
  <c r="EY83" i="12"/>
  <c r="GW82" i="12"/>
  <c r="FA82" i="12"/>
  <c r="EZ82" i="12"/>
  <c r="EY82" i="12"/>
  <c r="GW81" i="12"/>
  <c r="FA81" i="12"/>
  <c r="EZ81" i="12"/>
  <c r="EY81" i="12"/>
  <c r="GW80" i="12"/>
  <c r="FA80" i="12"/>
  <c r="EZ80" i="12"/>
  <c r="EY80" i="12"/>
  <c r="GW79" i="12"/>
  <c r="FA79" i="12"/>
  <c r="EZ79" i="12"/>
  <c r="EY79" i="12"/>
  <c r="GW78" i="12"/>
  <c r="FA78" i="12"/>
  <c r="EZ78" i="12"/>
  <c r="EY78" i="12"/>
  <c r="GW77" i="12"/>
  <c r="FA77" i="12"/>
  <c r="EZ77" i="12"/>
  <c r="EY77" i="12"/>
  <c r="GW76" i="12"/>
  <c r="FA76" i="12"/>
  <c r="EZ76" i="12"/>
  <c r="EY76" i="12"/>
  <c r="GW75" i="12"/>
  <c r="FA75" i="12"/>
  <c r="EZ75" i="12"/>
  <c r="EY75" i="12"/>
  <c r="GW74" i="12"/>
  <c r="FA74" i="12"/>
  <c r="EZ74" i="12"/>
  <c r="EY74" i="12"/>
  <c r="GW73" i="12"/>
  <c r="FA73" i="12"/>
  <c r="EZ73" i="12"/>
  <c r="EY73" i="12"/>
  <c r="GW72" i="12"/>
  <c r="FA72" i="12"/>
  <c r="EZ72" i="12"/>
  <c r="EY72" i="12"/>
  <c r="GW71" i="12"/>
  <c r="FA71" i="12"/>
  <c r="EZ71" i="12"/>
  <c r="EY71" i="12"/>
  <c r="GW70" i="12"/>
  <c r="FA70" i="12"/>
  <c r="EZ70" i="12"/>
  <c r="EY70" i="12"/>
  <c r="GW69" i="12"/>
  <c r="FA69" i="12"/>
  <c r="EZ69" i="12"/>
  <c r="EV69" i="12"/>
  <c r="EY69" i="12"/>
  <c r="GW68" i="12"/>
  <c r="FA68" i="12"/>
  <c r="EZ68" i="12"/>
  <c r="EV68" i="12"/>
  <c r="EY68" i="12"/>
  <c r="GV67" i="12"/>
  <c r="GW67" i="12"/>
  <c r="FA67" i="12"/>
  <c r="EZ67" i="12"/>
  <c r="EV67" i="12"/>
  <c r="EY67" i="12"/>
  <c r="GV66" i="12"/>
  <c r="GW66" i="12"/>
  <c r="FA66" i="12"/>
  <c r="EZ66" i="12"/>
  <c r="EV66" i="12"/>
  <c r="EY66" i="12"/>
  <c r="GW65" i="12"/>
  <c r="FA65" i="12"/>
  <c r="EZ65" i="12"/>
  <c r="EV65" i="12"/>
  <c r="EY65" i="12"/>
  <c r="GW64" i="12"/>
  <c r="FA64" i="12"/>
  <c r="EZ64" i="12"/>
  <c r="EV64" i="12"/>
  <c r="EY64" i="12"/>
  <c r="GV63" i="12"/>
  <c r="GW63" i="12"/>
  <c r="FA63" i="12"/>
  <c r="EZ63" i="12"/>
  <c r="EV63" i="12"/>
  <c r="EY63" i="12"/>
  <c r="GV62" i="12"/>
  <c r="GW62" i="12"/>
  <c r="FA62" i="12"/>
  <c r="EZ62" i="12"/>
  <c r="EV62" i="12"/>
  <c r="EY62" i="12"/>
  <c r="GW61" i="12"/>
  <c r="FA61" i="12"/>
  <c r="EZ61" i="12"/>
  <c r="EV61" i="12"/>
  <c r="EY61" i="12"/>
  <c r="GW60" i="12"/>
  <c r="FA60" i="12"/>
  <c r="EZ60" i="12"/>
  <c r="EV60" i="12"/>
  <c r="EY60" i="12"/>
  <c r="GV59" i="12"/>
  <c r="GW59" i="12"/>
  <c r="FA59" i="12"/>
  <c r="EZ59" i="12"/>
  <c r="EV59" i="12"/>
  <c r="EY59" i="12"/>
  <c r="GV58" i="12"/>
  <c r="GW58" i="12"/>
  <c r="FA58" i="12"/>
  <c r="EZ58" i="12"/>
  <c r="EV58" i="12"/>
  <c r="EY58" i="12"/>
  <c r="GW57" i="12"/>
  <c r="FA57" i="12"/>
  <c r="EZ57" i="12"/>
  <c r="EV57" i="12"/>
  <c r="EY57" i="12"/>
  <c r="GW56" i="12"/>
  <c r="FA56" i="12"/>
  <c r="EZ56" i="12"/>
  <c r="EV56" i="12"/>
  <c r="EY56" i="12"/>
  <c r="GV55" i="12"/>
  <c r="GW55" i="12"/>
  <c r="FA55" i="12"/>
  <c r="EZ55" i="12"/>
  <c r="EV55" i="12"/>
  <c r="EY55" i="12"/>
  <c r="GV54" i="12"/>
  <c r="GW54" i="12"/>
  <c r="FA54" i="12"/>
  <c r="EZ54" i="12"/>
  <c r="EV54" i="12"/>
  <c r="EY54" i="12"/>
  <c r="GV53" i="12"/>
  <c r="GW53" i="12"/>
  <c r="FA53" i="12"/>
  <c r="EZ53" i="12"/>
  <c r="EV53" i="12"/>
  <c r="EY53" i="12"/>
  <c r="GV52" i="12"/>
  <c r="GW52" i="12"/>
  <c r="FA52" i="12"/>
  <c r="EZ52" i="12"/>
  <c r="FB52" i="12" s="1"/>
  <c r="EV52" i="12"/>
  <c r="EY52" i="12"/>
  <c r="GW51" i="12"/>
  <c r="FA51" i="12"/>
  <c r="EZ51" i="12"/>
  <c r="EV51" i="12"/>
  <c r="EY51" i="12"/>
  <c r="GW50" i="12"/>
  <c r="FA50" i="12"/>
  <c r="EZ50" i="12"/>
  <c r="EV50" i="12"/>
  <c r="EY50" i="12"/>
  <c r="GV49" i="12"/>
  <c r="GW49" i="12"/>
  <c r="FA49" i="12"/>
  <c r="EZ49" i="12"/>
  <c r="EV49" i="12"/>
  <c r="EY49" i="12"/>
  <c r="GV48" i="12"/>
  <c r="GW48" i="12"/>
  <c r="FA48" i="12"/>
  <c r="EZ48" i="12"/>
  <c r="EV48" i="12"/>
  <c r="EY48" i="12"/>
  <c r="GW47" i="12"/>
  <c r="FA47" i="12"/>
  <c r="EZ47" i="12"/>
  <c r="EV47" i="12"/>
  <c r="EY47" i="12"/>
  <c r="GW46" i="12"/>
  <c r="FA46" i="12"/>
  <c r="EZ46" i="12"/>
  <c r="EV46" i="12"/>
  <c r="EY46" i="12"/>
  <c r="GV45" i="12"/>
  <c r="GW45" i="12"/>
  <c r="FA45" i="12"/>
  <c r="EZ45" i="12"/>
  <c r="EV45" i="12"/>
  <c r="EY45" i="12"/>
  <c r="GV44" i="12"/>
  <c r="GW44" i="12"/>
  <c r="FA44" i="12"/>
  <c r="EZ44" i="12"/>
  <c r="EV44" i="12"/>
  <c r="EY44" i="12"/>
  <c r="GW43" i="12"/>
  <c r="FA43" i="12"/>
  <c r="EZ43" i="12"/>
  <c r="EV43" i="12"/>
  <c r="EY43" i="12"/>
  <c r="GW42" i="12"/>
  <c r="FA42" i="12"/>
  <c r="EZ42" i="12"/>
  <c r="EV42" i="12"/>
  <c r="EY42" i="12"/>
  <c r="GV41" i="12"/>
  <c r="GW41" i="12"/>
  <c r="FA41" i="12"/>
  <c r="EZ41" i="12"/>
  <c r="EV41" i="12"/>
  <c r="EY41" i="12"/>
  <c r="GW40" i="12"/>
  <c r="FA40" i="12"/>
  <c r="EZ40" i="12"/>
  <c r="EV40" i="12"/>
  <c r="EY40" i="12"/>
  <c r="GW39" i="12"/>
  <c r="FA39" i="12"/>
  <c r="EZ39" i="12"/>
  <c r="EV39" i="12"/>
  <c r="EY39" i="12"/>
  <c r="GV38" i="12"/>
  <c r="GW38" i="12"/>
  <c r="FA38" i="12"/>
  <c r="EZ38" i="12"/>
  <c r="EV38" i="12"/>
  <c r="EY38" i="12"/>
  <c r="GV37" i="12"/>
  <c r="GW37" i="12"/>
  <c r="ER37" i="12"/>
  <c r="EV37" i="12"/>
  <c r="EY37" i="12"/>
  <c r="FA37" i="12"/>
  <c r="EZ37" i="12"/>
  <c r="GW36" i="12"/>
  <c r="ER36" i="12"/>
  <c r="EY36" i="12"/>
  <c r="FA36" i="12"/>
  <c r="EZ36" i="12"/>
  <c r="GV35" i="12"/>
  <c r="GW35" i="12"/>
  <c r="ER35" i="12"/>
  <c r="EV35" i="12"/>
  <c r="EY35" i="12"/>
  <c r="FA35" i="12"/>
  <c r="EZ35" i="12"/>
  <c r="GW34" i="12"/>
  <c r="ER34" i="12"/>
  <c r="EY34" i="12"/>
  <c r="FA34" i="12"/>
  <c r="EZ34" i="12"/>
  <c r="GV33" i="12"/>
  <c r="GW33" i="12"/>
  <c r="ER33" i="12"/>
  <c r="EV33" i="12"/>
  <c r="EY33" i="12"/>
  <c r="FA33" i="12"/>
  <c r="EZ33" i="12"/>
  <c r="GW32" i="12"/>
  <c r="ER32" i="12"/>
  <c r="EY32" i="12"/>
  <c r="FA32" i="12"/>
  <c r="EZ32" i="12"/>
  <c r="GV31" i="12"/>
  <c r="GW31" i="12"/>
  <c r="ER31" i="12"/>
  <c r="EV31" i="12"/>
  <c r="EY31" i="12"/>
  <c r="FA31" i="12"/>
  <c r="EZ31" i="12"/>
  <c r="GW30" i="12"/>
  <c r="ER30" i="12"/>
  <c r="EY30" i="12"/>
  <c r="FA30" i="12"/>
  <c r="EZ30" i="12"/>
  <c r="GV29" i="12"/>
  <c r="GW29" i="12"/>
  <c r="ER29" i="12"/>
  <c r="EV29" i="12"/>
  <c r="EY29" i="12"/>
  <c r="FA29" i="12"/>
  <c r="EZ29" i="12"/>
  <c r="GW28" i="12"/>
  <c r="ER28" i="12"/>
  <c r="EY28" i="12"/>
  <c r="FA28" i="12"/>
  <c r="EZ28" i="12"/>
  <c r="GV27" i="12"/>
  <c r="GW27" i="12"/>
  <c r="ER27" i="12"/>
  <c r="EV27" i="12"/>
  <c r="EY27" i="12"/>
  <c r="FA27" i="12"/>
  <c r="EZ27" i="12"/>
  <c r="GW26" i="12"/>
  <c r="ER26" i="12"/>
  <c r="EY26" i="12"/>
  <c r="FA26" i="12"/>
  <c r="EZ26" i="12"/>
  <c r="GV25" i="12"/>
  <c r="GW25" i="12"/>
  <c r="ER25" i="12"/>
  <c r="EV25" i="12"/>
  <c r="EY25" i="12"/>
  <c r="FA25" i="12"/>
  <c r="EZ25" i="12"/>
  <c r="GV24" i="12"/>
  <c r="GW24" i="12"/>
  <c r="ER24" i="12"/>
  <c r="EV24" i="12"/>
  <c r="EY24" i="12"/>
  <c r="FA24" i="12"/>
  <c r="EZ24" i="12"/>
  <c r="GW23" i="12"/>
  <c r="ER23" i="12"/>
  <c r="EY23" i="12"/>
  <c r="FA23" i="12"/>
  <c r="EZ23" i="12"/>
  <c r="GV22" i="12"/>
  <c r="GW22" i="12"/>
  <c r="ER22" i="12"/>
  <c r="EV22" i="12"/>
  <c r="EY22" i="12"/>
  <c r="FA22" i="12"/>
  <c r="EZ22" i="12"/>
  <c r="GW21" i="12"/>
  <c r="ER21" i="12"/>
  <c r="EY21" i="12"/>
  <c r="FA21" i="12"/>
  <c r="EZ21" i="12"/>
  <c r="GV20" i="12"/>
  <c r="GW20" i="12"/>
  <c r="ER20" i="12"/>
  <c r="EV20" i="12"/>
  <c r="EY20" i="12"/>
  <c r="FA20" i="12"/>
  <c r="EZ20" i="12"/>
  <c r="GW19" i="12"/>
  <c r="ER19" i="12"/>
  <c r="EY19" i="12"/>
  <c r="FA19" i="12"/>
  <c r="EZ19" i="12"/>
  <c r="GV18" i="12"/>
  <c r="GW18" i="12"/>
  <c r="ER18" i="12"/>
  <c r="EV18" i="12"/>
  <c r="EY18" i="12"/>
  <c r="FA18" i="12"/>
  <c r="EZ18" i="12"/>
  <c r="GW17" i="12"/>
  <c r="ER17" i="12"/>
  <c r="EY17" i="12"/>
  <c r="FA17" i="12"/>
  <c r="EZ17" i="12"/>
  <c r="GV16" i="12"/>
  <c r="GW16" i="12"/>
  <c r="ER16" i="12"/>
  <c r="EV16" i="12"/>
  <c r="EY16" i="12"/>
  <c r="FA16" i="12"/>
  <c r="EZ16" i="12"/>
  <c r="GW15" i="12"/>
  <c r="ER15" i="12"/>
  <c r="EY15" i="12"/>
  <c r="FA15" i="12"/>
  <c r="EZ15" i="12"/>
  <c r="GV14" i="12"/>
  <c r="GW14" i="12"/>
  <c r="ER14" i="12"/>
  <c r="EV14" i="12"/>
  <c r="EY14" i="12"/>
  <c r="FA14" i="12"/>
  <c r="EZ14" i="12"/>
  <c r="GW13" i="12"/>
  <c r="ER13" i="12"/>
  <c r="EY13" i="12"/>
  <c r="FA13" i="12"/>
  <c r="EZ13" i="12"/>
  <c r="GV12" i="12"/>
  <c r="GW12" i="12"/>
  <c r="ER12" i="12"/>
  <c r="EV12" i="12"/>
  <c r="EY12" i="12"/>
  <c r="FA12" i="12"/>
  <c r="EZ12" i="12"/>
  <c r="GW11" i="12"/>
  <c r="ER11" i="12"/>
  <c r="EY11" i="12"/>
  <c r="FA11" i="12"/>
  <c r="EZ11" i="12"/>
  <c r="GV10" i="12"/>
  <c r="GW10" i="12"/>
  <c r="ER10" i="12"/>
  <c r="EV10" i="12"/>
  <c r="EY10" i="12"/>
  <c r="FA10" i="12"/>
  <c r="EZ10" i="12"/>
  <c r="GW9" i="12"/>
  <c r="ER9" i="12"/>
  <c r="EY9" i="12"/>
  <c r="FA9" i="12"/>
  <c r="EZ9" i="12"/>
  <c r="GW8" i="12"/>
  <c r="ER8" i="12"/>
  <c r="EY8" i="12"/>
  <c r="FA8" i="12"/>
  <c r="EZ8" i="12"/>
  <c r="GV7" i="12"/>
  <c r="GW7" i="12"/>
  <c r="ER7" i="12"/>
  <c r="EV7" i="12"/>
  <c r="ET7" i="12" s="1"/>
  <c r="EY7" i="12"/>
  <c r="FA7" i="12"/>
  <c r="EZ7" i="12"/>
  <c r="GW6" i="12"/>
  <c r="ER6" i="12"/>
  <c r="EY6" i="12"/>
  <c r="FA6" i="12"/>
  <c r="EZ6" i="12"/>
  <c r="FB160" i="12" l="1"/>
  <c r="FB85" i="12"/>
  <c r="FB86" i="12"/>
  <c r="FB90" i="12"/>
  <c r="GX89" i="12"/>
  <c r="EV6" i="12"/>
  <c r="EV8" i="12"/>
  <c r="ET8" i="12" s="1"/>
  <c r="GV8" i="12"/>
  <c r="FB9" i="12"/>
  <c r="EV9" i="12"/>
  <c r="ET9" i="12" s="1"/>
  <c r="GV9" i="12"/>
  <c r="GX9" i="12" s="1"/>
  <c r="FB11" i="12"/>
  <c r="EV11" i="12"/>
  <c r="GV11" i="12"/>
  <c r="GX11" i="12" s="1"/>
  <c r="FB13" i="12"/>
  <c r="EV13" i="12"/>
  <c r="GV13" i="12"/>
  <c r="GX13" i="12" s="1"/>
  <c r="FB15" i="12"/>
  <c r="EV15" i="12"/>
  <c r="GV15" i="12"/>
  <c r="GX15" i="12" s="1"/>
  <c r="FB17" i="12"/>
  <c r="EV17" i="12"/>
  <c r="GV17" i="12"/>
  <c r="GX17" i="12" s="1"/>
  <c r="FB19" i="12"/>
  <c r="EV19" i="12"/>
  <c r="GV19" i="12"/>
  <c r="GX19" i="12" s="1"/>
  <c r="FB21" i="12"/>
  <c r="EV21" i="12"/>
  <c r="GV21" i="12"/>
  <c r="GX21" i="12" s="1"/>
  <c r="FB23" i="12"/>
  <c r="EV23" i="12"/>
  <c r="GV23" i="12"/>
  <c r="GX23" i="12" s="1"/>
  <c r="FB25" i="12"/>
  <c r="GX25" i="12"/>
  <c r="FB27" i="12"/>
  <c r="GX27" i="12"/>
  <c r="FB29" i="12"/>
  <c r="GX29" i="12"/>
  <c r="FB7" i="12"/>
  <c r="GX7" i="12"/>
  <c r="FB10" i="12"/>
  <c r="GX10" i="12"/>
  <c r="FB12" i="12"/>
  <c r="GX12" i="12"/>
  <c r="FB14" i="12"/>
  <c r="GX14" i="12"/>
  <c r="FB16" i="12"/>
  <c r="GX16" i="12"/>
  <c r="FB18" i="12"/>
  <c r="GX18" i="12"/>
  <c r="FB20" i="12"/>
  <c r="GX20" i="12"/>
  <c r="FB22" i="12"/>
  <c r="GX22" i="12"/>
  <c r="FB24" i="12"/>
  <c r="GX24" i="12"/>
  <c r="FB26" i="12"/>
  <c r="EV26" i="12"/>
  <c r="GV26" i="12"/>
  <c r="GX26" i="12" s="1"/>
  <c r="FB28" i="12"/>
  <c r="EV28" i="12"/>
  <c r="GV28" i="12"/>
  <c r="GX28" i="12" s="1"/>
  <c r="FB31" i="12"/>
  <c r="GX31" i="12"/>
  <c r="FB33" i="12"/>
  <c r="GX33" i="12"/>
  <c r="FB35" i="12"/>
  <c r="GX35" i="12"/>
  <c r="FB37" i="12"/>
  <c r="GX37" i="12"/>
  <c r="GX52" i="12"/>
  <c r="FB55" i="12"/>
  <c r="FB56" i="12"/>
  <c r="GV56" i="12"/>
  <c r="GX56" i="12" s="1"/>
  <c r="GV57" i="12"/>
  <c r="FB59" i="12"/>
  <c r="FB60" i="12"/>
  <c r="GV60" i="12"/>
  <c r="GX60" i="12" s="1"/>
  <c r="GV61" i="12"/>
  <c r="FB63" i="12"/>
  <c r="FB64" i="12"/>
  <c r="GV64" i="12"/>
  <c r="GX64" i="12" s="1"/>
  <c r="GV65" i="12"/>
  <c r="FB67" i="12"/>
  <c r="FB68" i="12"/>
  <c r="GV68" i="12"/>
  <c r="GX68" i="12" s="1"/>
  <c r="GV69" i="12"/>
  <c r="GV70" i="12"/>
  <c r="GV71" i="12"/>
  <c r="FB72" i="12"/>
  <c r="GV72" i="12"/>
  <c r="GX72" i="12" s="1"/>
  <c r="FB73" i="12"/>
  <c r="GV73" i="12"/>
  <c r="GX73" i="12" s="1"/>
  <c r="GV74" i="12"/>
  <c r="GV75" i="12"/>
  <c r="FB76" i="12"/>
  <c r="GV76" i="12"/>
  <c r="GX76" i="12" s="1"/>
  <c r="FB77" i="12"/>
  <c r="GV77" i="12"/>
  <c r="GX77" i="12" s="1"/>
  <c r="GV78" i="12"/>
  <c r="GV79" i="12"/>
  <c r="FB80" i="12"/>
  <c r="GV80" i="12"/>
  <c r="GX80" i="12" s="1"/>
  <c r="FB81" i="12"/>
  <c r="GV81" i="12"/>
  <c r="GX81" i="12" s="1"/>
  <c r="GV82" i="12"/>
  <c r="GV83" i="12"/>
  <c r="FB84" i="12"/>
  <c r="GV84" i="12"/>
  <c r="GX84" i="12" s="1"/>
  <c r="GV92" i="12"/>
  <c r="GV94" i="12"/>
  <c r="GV96" i="12"/>
  <c r="GV98" i="12"/>
  <c r="GV100" i="12"/>
  <c r="FB30" i="12"/>
  <c r="EV30" i="12"/>
  <c r="GV30" i="12"/>
  <c r="GX30" i="12" s="1"/>
  <c r="FB32" i="12"/>
  <c r="EV32" i="12"/>
  <c r="GV32" i="12"/>
  <c r="GX32" i="12" s="1"/>
  <c r="FB34" i="12"/>
  <c r="EV34" i="12"/>
  <c r="GV34" i="12"/>
  <c r="GX34" i="12" s="1"/>
  <c r="FB36" i="12"/>
  <c r="EV36" i="12"/>
  <c r="GV36" i="12"/>
  <c r="GX36" i="12" s="1"/>
  <c r="FB38" i="12"/>
  <c r="FB39" i="12"/>
  <c r="GV39" i="12"/>
  <c r="GX39" i="12" s="1"/>
  <c r="GV40" i="12"/>
  <c r="FB42" i="12"/>
  <c r="GV42" i="12"/>
  <c r="GX42" i="12" s="1"/>
  <c r="GV43" i="12"/>
  <c r="FB45" i="12"/>
  <c r="FB46" i="12"/>
  <c r="GV46" i="12"/>
  <c r="GX46" i="12" s="1"/>
  <c r="GV47" i="12"/>
  <c r="FB49" i="12"/>
  <c r="FB50" i="12"/>
  <c r="GV50" i="12"/>
  <c r="GX50" i="12" s="1"/>
  <c r="GV51" i="12"/>
  <c r="FB138" i="12"/>
  <c r="FB116" i="12"/>
  <c r="FB118" i="12"/>
  <c r="FB120" i="12"/>
  <c r="FB122" i="12"/>
  <c r="FB127" i="12"/>
  <c r="FB137" i="12"/>
  <c r="FB161" i="12"/>
  <c r="ES8" i="12"/>
  <c r="FB53" i="12"/>
  <c r="FB54" i="12"/>
  <c r="GX54" i="12"/>
  <c r="FB57" i="12"/>
  <c r="FB58" i="12"/>
  <c r="GX58" i="12"/>
  <c r="FB61" i="12"/>
  <c r="FB62" i="12"/>
  <c r="GX62" i="12"/>
  <c r="FB65" i="12"/>
  <c r="FB66" i="12"/>
  <c r="GX66" i="12"/>
  <c r="FB69" i="12"/>
  <c r="FB70" i="12"/>
  <c r="FB71" i="12"/>
  <c r="FB74" i="12"/>
  <c r="FB75" i="12"/>
  <c r="FB78" i="12"/>
  <c r="FB79" i="12"/>
  <c r="FB82" i="12"/>
  <c r="FB83" i="12"/>
  <c r="FB87" i="12"/>
  <c r="FB88" i="12"/>
  <c r="FB91" i="12"/>
  <c r="FB92" i="12"/>
  <c r="FB93" i="12"/>
  <c r="FB94" i="12"/>
  <c r="FB95" i="12"/>
  <c r="FB96" i="12"/>
  <c r="FB97" i="12"/>
  <c r="FB98" i="12"/>
  <c r="FB99" i="12"/>
  <c r="FB100" i="12"/>
  <c r="FB101" i="12"/>
  <c r="FB134" i="12"/>
  <c r="FB162" i="12"/>
  <c r="EU7" i="12"/>
  <c r="EU8" i="12"/>
  <c r="EW8" i="12"/>
  <c r="EX8" i="12" s="1"/>
  <c r="EU9" i="12"/>
  <c r="FB40" i="12"/>
  <c r="FB41" i="12"/>
  <c r="GX41" i="12"/>
  <c r="FB43" i="12"/>
  <c r="FB44" i="12"/>
  <c r="GX44" i="12"/>
  <c r="FB47" i="12"/>
  <c r="FB48" i="12"/>
  <c r="GX48" i="12"/>
  <c r="FB51" i="12"/>
  <c r="ER165" i="12"/>
  <c r="HB165" i="12"/>
  <c r="ER163" i="12"/>
  <c r="HB163" i="12"/>
  <c r="FB164" i="12"/>
  <c r="EY164" i="12"/>
  <c r="EV164" i="12"/>
  <c r="EW164" i="12" s="1"/>
  <c r="EX164" i="12" s="1"/>
  <c r="GV164" i="12"/>
  <c r="HB164" i="12"/>
  <c r="HB162" i="12"/>
  <c r="ER162" i="12"/>
  <c r="GX161" i="12"/>
  <c r="ER161" i="12"/>
  <c r="ER160" i="12"/>
  <c r="GV160" i="12"/>
  <c r="HB160" i="12"/>
  <c r="GV159" i="12"/>
  <c r="GX159" i="12" s="1"/>
  <c r="FB159" i="12"/>
  <c r="EY158" i="12"/>
  <c r="HB158" i="12"/>
  <c r="GX157" i="12"/>
  <c r="FB157" i="12"/>
  <c r="EY157" i="12"/>
  <c r="EV157" i="12"/>
  <c r="EV156" i="12"/>
  <c r="ES156" i="12" s="1"/>
  <c r="ER156" i="12"/>
  <c r="GV156" i="12"/>
  <c r="HB156" i="12"/>
  <c r="FB155" i="12"/>
  <c r="ER155" i="12"/>
  <c r="GV155" i="12"/>
  <c r="GX155" i="12" s="1"/>
  <c r="GV154" i="12"/>
  <c r="EY154" i="12"/>
  <c r="HB154" i="12"/>
  <c r="FB151" i="12"/>
  <c r="EY151" i="12"/>
  <c r="EV151" i="12"/>
  <c r="EW151" i="12" s="1"/>
  <c r="EX151" i="12" s="1"/>
  <c r="GX151" i="12"/>
  <c r="HB152" i="12"/>
  <c r="EV152" i="12"/>
  <c r="ES152" i="12" s="1"/>
  <c r="ER152" i="12"/>
  <c r="GV152" i="12"/>
  <c r="EV150" i="12"/>
  <c r="ES150" i="12" s="1"/>
  <c r="GV150" i="12"/>
  <c r="GX150" i="12" s="1"/>
  <c r="HB150" i="12"/>
  <c r="ER149" i="12"/>
  <c r="GV149" i="12"/>
  <c r="GX149" i="12" s="1"/>
  <c r="FB149" i="12"/>
  <c r="EV148" i="12"/>
  <c r="ER148" i="12"/>
  <c r="GV148" i="12"/>
  <c r="HB148" i="12"/>
  <c r="FB153" i="12"/>
  <c r="ER153" i="12"/>
  <c r="GV153" i="12"/>
  <c r="GX153" i="12" s="1"/>
  <c r="FB147" i="12"/>
  <c r="EY147" i="12"/>
  <c r="EV147" i="12"/>
  <c r="EW147" i="12" s="1"/>
  <c r="EX147" i="12" s="1"/>
  <c r="GX147" i="12"/>
  <c r="EY146" i="12"/>
  <c r="HB146" i="12"/>
  <c r="FB145" i="12"/>
  <c r="GV145" i="12"/>
  <c r="GX145" i="12" s="1"/>
  <c r="FB144" i="12"/>
  <c r="GV144" i="12"/>
  <c r="GX144" i="12" s="1"/>
  <c r="FB143" i="12"/>
  <c r="ER143" i="12"/>
  <c r="GV143" i="12"/>
  <c r="GX143" i="12" s="1"/>
  <c r="HB142" i="12"/>
  <c r="EV142" i="12"/>
  <c r="ER142" i="12"/>
  <c r="GV142" i="12"/>
  <c r="FB141" i="12"/>
  <c r="EY141" i="12"/>
  <c r="EV141" i="12"/>
  <c r="ET141" i="12" s="1"/>
  <c r="EU141" i="12" s="1"/>
  <c r="GX141" i="12"/>
  <c r="EY139" i="12"/>
  <c r="EV139" i="12"/>
  <c r="GV139" i="12"/>
  <c r="FB140" i="12"/>
  <c r="EY140" i="12"/>
  <c r="EV140" i="12"/>
  <c r="EW140" i="12" s="1"/>
  <c r="EX140" i="12" s="1"/>
  <c r="GV140" i="12"/>
  <c r="GX140" i="12" s="1"/>
  <c r="HB140" i="12"/>
  <c r="ER137" i="12"/>
  <c r="GV137" i="12"/>
  <c r="GX137" i="12" s="1"/>
  <c r="HB137" i="12"/>
  <c r="HB138" i="12"/>
  <c r="FB136" i="12"/>
  <c r="EY136" i="12"/>
  <c r="EV136" i="12"/>
  <c r="ES136" i="12" s="1"/>
  <c r="HB136" i="12"/>
  <c r="EY135" i="12"/>
  <c r="EV135" i="12"/>
  <c r="ET135" i="12" s="1"/>
  <c r="EU135" i="12" s="1"/>
  <c r="GV135" i="12"/>
  <c r="GX135" i="12" s="1"/>
  <c r="HB134" i="12"/>
  <c r="ER134" i="12"/>
  <c r="FA133" i="12"/>
  <c r="EV133" i="12"/>
  <c r="EW133" i="12" s="1"/>
  <c r="EX133" i="12" s="1"/>
  <c r="FA132" i="12"/>
  <c r="GV132" i="12"/>
  <c r="FA131" i="12"/>
  <c r="EV131" i="12"/>
  <c r="FB131" i="12"/>
  <c r="GX131" i="12"/>
  <c r="FB130" i="12"/>
  <c r="EV130" i="12"/>
  <c r="ER130" i="12"/>
  <c r="ER129" i="12"/>
  <c r="GV129" i="12"/>
  <c r="GX129" i="12" s="1"/>
  <c r="FA128" i="12"/>
  <c r="GV128" i="12"/>
  <c r="EV127" i="12"/>
  <c r="EW127" i="12" s="1"/>
  <c r="EX127" i="12" s="1"/>
  <c r="GV127" i="12"/>
  <c r="GX127" i="12" s="1"/>
  <c r="EV126" i="12"/>
  <c r="ES126" i="12" s="1"/>
  <c r="GV126" i="12"/>
  <c r="GX126" i="12" s="1"/>
  <c r="ER125" i="12"/>
  <c r="FA124" i="12"/>
  <c r="FB124" i="12" s="1"/>
  <c r="EV124" i="12"/>
  <c r="GV124" i="12"/>
  <c r="GX124" i="12" s="1"/>
  <c r="EV123" i="12"/>
  <c r="EW123" i="12" s="1"/>
  <c r="EX123" i="12" s="1"/>
  <c r="GV123" i="12"/>
  <c r="EV122" i="12"/>
  <c r="EW122" i="12" s="1"/>
  <c r="EX122" i="12" s="1"/>
  <c r="GV122" i="12"/>
  <c r="GX122" i="12" s="1"/>
  <c r="EV121" i="12"/>
  <c r="GV121" i="12"/>
  <c r="EV120" i="12"/>
  <c r="GV120" i="12"/>
  <c r="EV119" i="12"/>
  <c r="GV119" i="12"/>
  <c r="EV117" i="12"/>
  <c r="GV117" i="12"/>
  <c r="GX117" i="12" s="1"/>
  <c r="EV118" i="12"/>
  <c r="ES118" i="12" s="1"/>
  <c r="GV118" i="12"/>
  <c r="EV116" i="12"/>
  <c r="EW116" i="12" s="1"/>
  <c r="EX116" i="12" s="1"/>
  <c r="GV116" i="12"/>
  <c r="GV115" i="12"/>
  <c r="FA114" i="12"/>
  <c r="FB114" i="12" s="1"/>
  <c r="EV114" i="12"/>
  <c r="GV114" i="12"/>
  <c r="GX114" i="12" s="1"/>
  <c r="EZ112" i="12"/>
  <c r="FB112" i="12" s="1"/>
  <c r="ER112" i="12"/>
  <c r="EV113" i="12"/>
  <c r="EW113" i="12" s="1"/>
  <c r="EX113" i="12" s="1"/>
  <c r="GV113" i="12"/>
  <c r="FA111" i="12"/>
  <c r="EV111" i="12"/>
  <c r="GV111" i="12"/>
  <c r="GV110" i="12"/>
  <c r="GX109" i="12"/>
  <c r="EV109" i="12"/>
  <c r="EW109" i="12" s="1"/>
  <c r="EX109" i="12" s="1"/>
  <c r="FA107" i="12"/>
  <c r="FB107" i="12" s="1"/>
  <c r="EV107" i="12"/>
  <c r="ES107" i="12" s="1"/>
  <c r="GV107" i="12"/>
  <c r="GX107" i="12" s="1"/>
  <c r="FB108" i="12"/>
  <c r="EV108" i="12"/>
  <c r="ET108" i="12" s="1"/>
  <c r="ER108" i="12"/>
  <c r="ER106" i="12"/>
  <c r="GV106" i="12"/>
  <c r="FA105" i="12"/>
  <c r="FB105" i="12" s="1"/>
  <c r="EV105" i="12"/>
  <c r="ES105" i="12" s="1"/>
  <c r="GV105" i="12"/>
  <c r="EV104" i="12"/>
  <c r="EW104" i="12" s="1"/>
  <c r="EX104" i="12" s="1"/>
  <c r="GV104" i="12"/>
  <c r="FA102" i="12"/>
  <c r="EV102" i="12"/>
  <c r="GV102" i="12"/>
  <c r="GV103" i="12"/>
  <c r="FB103" i="12"/>
  <c r="ER103" i="12"/>
  <c r="ET6" i="12"/>
  <c r="EU6" i="12" s="1"/>
  <c r="EW6" i="12"/>
  <c r="EX6" i="12" s="1"/>
  <c r="ES6" i="12"/>
  <c r="FB6" i="12"/>
  <c r="GX6" i="12"/>
  <c r="ES7" i="12"/>
  <c r="EW7" i="12"/>
  <c r="EX7" i="12" s="1"/>
  <c r="FB8" i="12"/>
  <c r="GX8" i="12"/>
  <c r="ES9" i="12"/>
  <c r="EW9" i="12"/>
  <c r="EX9" i="12" s="1"/>
  <c r="ET10" i="12"/>
  <c r="EU10" i="12" s="1"/>
  <c r="EW10" i="12"/>
  <c r="EX10" i="12" s="1"/>
  <c r="ES10" i="12"/>
  <c r="ET12" i="12"/>
  <c r="EU12" i="12" s="1"/>
  <c r="EW12" i="12"/>
  <c r="EX12" i="12" s="1"/>
  <c r="ES12" i="12"/>
  <c r="ET14" i="12"/>
  <c r="EU14" i="12" s="1"/>
  <c r="EW14" i="12"/>
  <c r="EX14" i="12" s="1"/>
  <c r="ES14" i="12"/>
  <c r="ET16" i="12"/>
  <c r="EU16" i="12" s="1"/>
  <c r="EW16" i="12"/>
  <c r="EX16" i="12" s="1"/>
  <c r="ES16" i="12"/>
  <c r="ET18" i="12"/>
  <c r="EU18" i="12" s="1"/>
  <c r="EW18" i="12"/>
  <c r="EX18" i="12" s="1"/>
  <c r="ES18" i="12"/>
  <c r="ET20" i="12"/>
  <c r="EU20" i="12" s="1"/>
  <c r="EW20" i="12"/>
  <c r="EX20" i="12" s="1"/>
  <c r="ES20" i="12"/>
  <c r="ET22" i="12"/>
  <c r="EU22" i="12" s="1"/>
  <c r="EW22" i="12"/>
  <c r="EX22" i="12" s="1"/>
  <c r="ES22" i="12"/>
  <c r="ET24" i="12"/>
  <c r="EU24" i="12" s="1"/>
  <c r="EW24" i="12"/>
  <c r="EX24" i="12" s="1"/>
  <c r="ES24" i="12"/>
  <c r="ET26" i="12"/>
  <c r="EU26" i="12" s="1"/>
  <c r="EW26" i="12"/>
  <c r="EX26" i="12" s="1"/>
  <c r="ES26" i="12"/>
  <c r="ET28" i="12"/>
  <c r="EU28" i="12" s="1"/>
  <c r="EW28" i="12"/>
  <c r="EX28" i="12" s="1"/>
  <c r="ES28" i="12"/>
  <c r="ET30" i="12"/>
  <c r="EU30" i="12" s="1"/>
  <c r="EW30" i="12"/>
  <c r="EX30" i="12" s="1"/>
  <c r="ES30" i="12"/>
  <c r="ET32" i="12"/>
  <c r="EU32" i="12" s="1"/>
  <c r="EW32" i="12"/>
  <c r="EX32" i="12" s="1"/>
  <c r="ES32" i="12"/>
  <c r="ET34" i="12"/>
  <c r="EU34" i="12" s="1"/>
  <c r="EW34" i="12"/>
  <c r="EX34" i="12" s="1"/>
  <c r="ES34" i="12"/>
  <c r="ET36" i="12"/>
  <c r="EU36" i="12" s="1"/>
  <c r="EW36" i="12"/>
  <c r="EX36" i="12" s="1"/>
  <c r="ES36" i="12"/>
  <c r="ER38" i="12"/>
  <c r="ER39" i="12"/>
  <c r="EW40" i="12"/>
  <c r="EX40" i="12" s="1"/>
  <c r="ES40" i="12"/>
  <c r="ET40" i="12"/>
  <c r="GX40" i="12"/>
  <c r="ET41" i="12"/>
  <c r="EW41" i="12"/>
  <c r="EX41" i="12" s="1"/>
  <c r="ES41" i="12"/>
  <c r="ER42" i="12"/>
  <c r="ET43" i="12"/>
  <c r="EW43" i="12"/>
  <c r="EX43" i="12" s="1"/>
  <c r="ES43" i="12"/>
  <c r="GX43" i="12"/>
  <c r="EW44" i="12"/>
  <c r="EX44" i="12" s="1"/>
  <c r="ES44" i="12"/>
  <c r="ET44" i="12"/>
  <c r="ER45" i="12"/>
  <c r="ER46" i="12"/>
  <c r="ET47" i="12"/>
  <c r="EW47" i="12"/>
  <c r="EX47" i="12" s="1"/>
  <c r="ES47" i="12"/>
  <c r="GX47" i="12"/>
  <c r="EW48" i="12"/>
  <c r="EX48" i="12" s="1"/>
  <c r="ES48" i="12"/>
  <c r="ET48" i="12"/>
  <c r="ER49" i="12"/>
  <c r="ER50" i="12"/>
  <c r="ET51" i="12"/>
  <c r="EW51" i="12"/>
  <c r="EX51" i="12" s="1"/>
  <c r="ES51" i="12"/>
  <c r="GX51" i="12"/>
  <c r="EW52" i="12"/>
  <c r="EX52" i="12" s="1"/>
  <c r="ES52" i="12"/>
  <c r="ET52" i="12"/>
  <c r="ER53" i="12"/>
  <c r="ER54" i="12"/>
  <c r="ET55" i="12"/>
  <c r="EW55" i="12"/>
  <c r="EX55" i="12" s="1"/>
  <c r="ES55" i="12"/>
  <c r="GX55" i="12"/>
  <c r="EW56" i="12"/>
  <c r="EX56" i="12" s="1"/>
  <c r="ES56" i="12"/>
  <c r="ET56" i="12"/>
  <c r="ER57" i="12"/>
  <c r="ER58" i="12"/>
  <c r="ET59" i="12"/>
  <c r="EW59" i="12"/>
  <c r="EX59" i="12" s="1"/>
  <c r="ES59" i="12"/>
  <c r="GX59" i="12"/>
  <c r="EW60" i="12"/>
  <c r="EX60" i="12" s="1"/>
  <c r="ES60" i="12"/>
  <c r="ET60" i="12"/>
  <c r="ER61" i="12"/>
  <c r="ER62" i="12"/>
  <c r="ET63" i="12"/>
  <c r="EW63" i="12"/>
  <c r="EX63" i="12" s="1"/>
  <c r="ES63" i="12"/>
  <c r="GX63" i="12"/>
  <c r="EW64" i="12"/>
  <c r="EX64" i="12" s="1"/>
  <c r="ES64" i="12"/>
  <c r="ET64" i="12"/>
  <c r="ER65" i="12"/>
  <c r="ER66" i="12"/>
  <c r="ET67" i="12"/>
  <c r="EW67" i="12"/>
  <c r="EX67" i="12" s="1"/>
  <c r="ES67" i="12"/>
  <c r="GX67" i="12"/>
  <c r="EW68" i="12"/>
  <c r="EX68" i="12" s="1"/>
  <c r="ES68" i="12"/>
  <c r="ET68" i="12"/>
  <c r="ER69" i="12"/>
  <c r="EV70" i="12"/>
  <c r="ER70" i="12"/>
  <c r="GX70" i="12"/>
  <c r="GX71" i="12"/>
  <c r="EV74" i="12"/>
  <c r="ER74" i="12"/>
  <c r="GX74" i="12"/>
  <c r="GX75" i="12"/>
  <c r="EV78" i="12"/>
  <c r="ER78" i="12"/>
  <c r="GX78" i="12"/>
  <c r="GX79" i="12"/>
  <c r="EV82" i="12"/>
  <c r="ER82" i="12"/>
  <c r="GX82" i="12"/>
  <c r="GX83" i="12"/>
  <c r="ET11" i="12"/>
  <c r="EU11" i="12" s="1"/>
  <c r="EW11" i="12"/>
  <c r="EX11" i="12" s="1"/>
  <c r="ES11" i="12"/>
  <c r="ET13" i="12"/>
  <c r="EU13" i="12" s="1"/>
  <c r="EW13" i="12"/>
  <c r="EX13" i="12" s="1"/>
  <c r="ES13" i="12"/>
  <c r="ET15" i="12"/>
  <c r="EU15" i="12" s="1"/>
  <c r="EW15" i="12"/>
  <c r="EX15" i="12" s="1"/>
  <c r="ES15" i="12"/>
  <c r="ET17" i="12"/>
  <c r="EU17" i="12" s="1"/>
  <c r="EW17" i="12"/>
  <c r="EX17" i="12" s="1"/>
  <c r="ES17" i="12"/>
  <c r="ET19" i="12"/>
  <c r="EU19" i="12" s="1"/>
  <c r="EW19" i="12"/>
  <c r="EX19" i="12" s="1"/>
  <c r="ES19" i="12"/>
  <c r="ET21" i="12"/>
  <c r="EU21" i="12" s="1"/>
  <c r="EW21" i="12"/>
  <c r="EX21" i="12" s="1"/>
  <c r="ES21" i="12"/>
  <c r="ET23" i="12"/>
  <c r="EU23" i="12" s="1"/>
  <c r="EW23" i="12"/>
  <c r="EX23" i="12" s="1"/>
  <c r="ES23" i="12"/>
  <c r="ET25" i="12"/>
  <c r="EU25" i="12" s="1"/>
  <c r="EW25" i="12"/>
  <c r="EX25" i="12" s="1"/>
  <c r="ES25" i="12"/>
  <c r="ET27" i="12"/>
  <c r="EU27" i="12" s="1"/>
  <c r="EW27" i="12"/>
  <c r="EX27" i="12" s="1"/>
  <c r="ES27" i="12"/>
  <c r="ET29" i="12"/>
  <c r="EU29" i="12" s="1"/>
  <c r="EW29" i="12"/>
  <c r="EX29" i="12" s="1"/>
  <c r="ES29" i="12"/>
  <c r="ET31" i="12"/>
  <c r="EU31" i="12" s="1"/>
  <c r="EW31" i="12"/>
  <c r="EX31" i="12" s="1"/>
  <c r="ES31" i="12"/>
  <c r="ET33" i="12"/>
  <c r="EU33" i="12" s="1"/>
  <c r="EW33" i="12"/>
  <c r="EX33" i="12" s="1"/>
  <c r="ES33" i="12"/>
  <c r="ET35" i="12"/>
  <c r="EU35" i="12" s="1"/>
  <c r="EW35" i="12"/>
  <c r="EX35" i="12" s="1"/>
  <c r="ES35" i="12"/>
  <c r="ET37" i="12"/>
  <c r="EU37" i="12" s="1"/>
  <c r="EW37" i="12"/>
  <c r="EX37" i="12" s="1"/>
  <c r="ES37" i="12"/>
  <c r="EW38" i="12"/>
  <c r="EX38" i="12" s="1"/>
  <c r="ES38" i="12"/>
  <c r="ET38" i="12"/>
  <c r="GX38" i="12"/>
  <c r="ET39" i="12"/>
  <c r="EW39" i="12"/>
  <c r="EX39" i="12" s="1"/>
  <c r="ES39" i="12"/>
  <c r="ER40" i="12"/>
  <c r="ER41" i="12"/>
  <c r="EU41" i="12" s="1"/>
  <c r="EW42" i="12"/>
  <c r="EX42" i="12" s="1"/>
  <c r="ES42" i="12"/>
  <c r="ET42" i="12"/>
  <c r="ER43" i="12"/>
  <c r="EU43" i="12" s="1"/>
  <c r="ER44" i="12"/>
  <c r="ET45" i="12"/>
  <c r="EW45" i="12"/>
  <c r="EX45" i="12" s="1"/>
  <c r="ES45" i="12"/>
  <c r="GX45" i="12"/>
  <c r="EW46" i="12"/>
  <c r="EX46" i="12" s="1"/>
  <c r="ES46" i="12"/>
  <c r="ET46" i="12"/>
  <c r="ER47" i="12"/>
  <c r="EU47" i="12" s="1"/>
  <c r="ER48" i="12"/>
  <c r="ET49" i="12"/>
  <c r="EW49" i="12"/>
  <c r="EX49" i="12" s="1"/>
  <c r="ES49" i="12"/>
  <c r="GX49" i="12"/>
  <c r="EW50" i="12"/>
  <c r="EX50" i="12" s="1"/>
  <c r="ES50" i="12"/>
  <c r="ET50" i="12"/>
  <c r="ER51" i="12"/>
  <c r="EU51" i="12" s="1"/>
  <c r="ER52" i="12"/>
  <c r="ET53" i="12"/>
  <c r="EW53" i="12"/>
  <c r="EX53" i="12" s="1"/>
  <c r="ES53" i="12"/>
  <c r="GX53" i="12"/>
  <c r="EW54" i="12"/>
  <c r="EX54" i="12" s="1"/>
  <c r="ES54" i="12"/>
  <c r="ET54" i="12"/>
  <c r="ER55" i="12"/>
  <c r="EU55" i="12" s="1"/>
  <c r="ER56" i="12"/>
  <c r="ET57" i="12"/>
  <c r="EW57" i="12"/>
  <c r="EX57" i="12" s="1"/>
  <c r="ES57" i="12"/>
  <c r="GX57" i="12"/>
  <c r="EW58" i="12"/>
  <c r="EX58" i="12" s="1"/>
  <c r="ES58" i="12"/>
  <c r="ET58" i="12"/>
  <c r="ER59" i="12"/>
  <c r="EU59" i="12" s="1"/>
  <c r="ER60" i="12"/>
  <c r="ET61" i="12"/>
  <c r="EW61" i="12"/>
  <c r="EX61" i="12" s="1"/>
  <c r="ES61" i="12"/>
  <c r="GX61" i="12"/>
  <c r="EW62" i="12"/>
  <c r="EX62" i="12" s="1"/>
  <c r="ES62" i="12"/>
  <c r="ET62" i="12"/>
  <c r="ER63" i="12"/>
  <c r="EU63" i="12" s="1"/>
  <c r="ER64" i="12"/>
  <c r="ET65" i="12"/>
  <c r="EW65" i="12"/>
  <c r="EX65" i="12" s="1"/>
  <c r="ES65" i="12"/>
  <c r="GX65" i="12"/>
  <c r="EW66" i="12"/>
  <c r="EX66" i="12" s="1"/>
  <c r="ES66" i="12"/>
  <c r="ET66" i="12"/>
  <c r="ER67" i="12"/>
  <c r="EU67" i="12" s="1"/>
  <c r="ER68" i="12"/>
  <c r="ET69" i="12"/>
  <c r="EW69" i="12"/>
  <c r="EX69" i="12" s="1"/>
  <c r="ES69" i="12"/>
  <c r="GX69" i="12"/>
  <c r="EV72" i="12"/>
  <c r="ER72" i="12"/>
  <c r="EV76" i="12"/>
  <c r="ER76" i="12"/>
  <c r="EV80" i="12"/>
  <c r="ER80" i="12"/>
  <c r="EV84" i="12"/>
  <c r="ER84" i="12"/>
  <c r="EV71" i="12"/>
  <c r="EV73" i="12"/>
  <c r="EV75" i="12"/>
  <c r="EV77" i="12"/>
  <c r="EV79" i="12"/>
  <c r="EV81" i="12"/>
  <c r="EV83" i="12"/>
  <c r="EV85" i="12"/>
  <c r="GV85" i="12"/>
  <c r="GX85" i="12" s="1"/>
  <c r="EV87" i="12"/>
  <c r="ER87" i="12"/>
  <c r="GX87" i="12"/>
  <c r="GX88" i="12"/>
  <c r="EV91" i="12"/>
  <c r="ER91" i="12"/>
  <c r="GX91" i="12"/>
  <c r="GX92" i="12"/>
  <c r="GX93" i="12"/>
  <c r="GX94" i="12"/>
  <c r="GX95" i="12"/>
  <c r="GX96" i="12"/>
  <c r="GX97" i="12"/>
  <c r="GX98" i="12"/>
  <c r="GX99" i="12"/>
  <c r="GX100" i="12"/>
  <c r="GX101" i="12"/>
  <c r="FB102" i="12"/>
  <c r="EW103" i="12"/>
  <c r="EX103" i="12" s="1"/>
  <c r="ES103" i="12"/>
  <c r="ET103" i="12"/>
  <c r="GX103" i="12"/>
  <c r="FB104" i="12"/>
  <c r="EW105" i="12"/>
  <c r="EX105" i="12" s="1"/>
  <c r="ET105" i="12"/>
  <c r="GX105" i="12"/>
  <c r="FB106" i="12"/>
  <c r="EW107" i="12"/>
  <c r="EX107" i="12" s="1"/>
  <c r="ET107" i="12"/>
  <c r="EU107" i="12" s="1"/>
  <c r="GX108" i="12"/>
  <c r="FB109" i="12"/>
  <c r="FB110" i="12"/>
  <c r="ET110" i="12"/>
  <c r="EU110" i="12" s="1"/>
  <c r="EW110" i="12"/>
  <c r="EX110" i="12" s="1"/>
  <c r="ES110" i="12"/>
  <c r="EV89" i="12"/>
  <c r="ER89" i="12"/>
  <c r="GX90" i="12"/>
  <c r="EV92" i="12"/>
  <c r="EV93" i="12"/>
  <c r="EV94" i="12"/>
  <c r="EV95" i="12"/>
  <c r="EV96" i="12"/>
  <c r="EV97" i="12"/>
  <c r="EV98" i="12"/>
  <c r="EV99" i="12"/>
  <c r="EV100" i="12"/>
  <c r="EV101" i="12"/>
  <c r="ET102" i="12"/>
  <c r="EU102" i="12" s="1"/>
  <c r="EW102" i="12"/>
  <c r="EX102" i="12" s="1"/>
  <c r="ES102" i="12"/>
  <c r="GX102" i="12"/>
  <c r="EU103" i="12"/>
  <c r="ET104" i="12"/>
  <c r="EU104" i="12" s="1"/>
  <c r="ES104" i="12"/>
  <c r="GX104" i="12"/>
  <c r="EU105" i="12"/>
  <c r="ET106" i="12"/>
  <c r="EW106" i="12"/>
  <c r="EX106" i="12" s="1"/>
  <c r="ES106" i="12"/>
  <c r="GX106" i="12"/>
  <c r="EW108" i="12"/>
  <c r="EX108" i="12" s="1"/>
  <c r="ES109" i="12"/>
  <c r="GX110" i="12"/>
  <c r="EV86" i="12"/>
  <c r="EV88" i="12"/>
  <c r="EV90" i="12"/>
  <c r="FB111" i="12"/>
  <c r="EW112" i="12"/>
  <c r="EX112" i="12" s="1"/>
  <c r="ES112" i="12"/>
  <c r="ET112" i="12"/>
  <c r="EU112" i="12" s="1"/>
  <c r="GX112" i="12"/>
  <c r="FB113" i="12"/>
  <c r="EW114" i="12"/>
  <c r="EX114" i="12" s="1"/>
  <c r="ES114" i="12"/>
  <c r="ET114" i="12"/>
  <c r="EU114" i="12" s="1"/>
  <c r="FB115" i="12"/>
  <c r="ES116" i="12"/>
  <c r="GX116" i="12"/>
  <c r="FB117" i="12"/>
  <c r="EW118" i="12"/>
  <c r="EX118" i="12" s="1"/>
  <c r="ET118" i="12"/>
  <c r="EU118" i="12" s="1"/>
  <c r="GX118" i="12"/>
  <c r="FB119" i="12"/>
  <c r="EW120" i="12"/>
  <c r="EX120" i="12" s="1"/>
  <c r="ES120" i="12"/>
  <c r="ET120" i="12"/>
  <c r="EU120" i="12" s="1"/>
  <c r="GX120" i="12"/>
  <c r="FB121" i="12"/>
  <c r="ES122" i="12"/>
  <c r="FB123" i="12"/>
  <c r="EW124" i="12"/>
  <c r="EX124" i="12" s="1"/>
  <c r="ES124" i="12"/>
  <c r="ET124" i="12"/>
  <c r="EU124" i="12" s="1"/>
  <c r="FB125" i="12"/>
  <c r="FB126" i="12"/>
  <c r="ET127" i="12"/>
  <c r="EU127" i="12" s="1"/>
  <c r="ES127" i="12"/>
  <c r="FB128" i="12"/>
  <c r="EW128" i="12"/>
  <c r="EX128" i="12" s="1"/>
  <c r="ES128" i="12"/>
  <c r="ET128" i="12"/>
  <c r="EU128" i="12" s="1"/>
  <c r="FB129" i="12"/>
  <c r="GX130" i="12"/>
  <c r="ET131" i="12"/>
  <c r="EU131" i="12" s="1"/>
  <c r="EW131" i="12"/>
  <c r="EX131" i="12" s="1"/>
  <c r="ES131" i="12"/>
  <c r="FB132" i="12"/>
  <c r="EW132" i="12"/>
  <c r="EX132" i="12" s="1"/>
  <c r="ES132" i="12"/>
  <c r="ET132" i="12"/>
  <c r="EU132" i="12" s="1"/>
  <c r="ET111" i="12"/>
  <c r="EU111" i="12" s="1"/>
  <c r="EW111" i="12"/>
  <c r="EX111" i="12" s="1"/>
  <c r="ES111" i="12"/>
  <c r="GX111" i="12"/>
  <c r="ET113" i="12"/>
  <c r="EU113" i="12" s="1"/>
  <c r="ES113" i="12"/>
  <c r="GX113" i="12"/>
  <c r="ET115" i="12"/>
  <c r="EU115" i="12" s="1"/>
  <c r="EW115" i="12"/>
  <c r="EX115" i="12" s="1"/>
  <c r="ES115" i="12"/>
  <c r="GX115" i="12"/>
  <c r="ET117" i="12"/>
  <c r="EU117" i="12" s="1"/>
  <c r="EW117" i="12"/>
  <c r="EX117" i="12" s="1"/>
  <c r="ES117" i="12"/>
  <c r="ET119" i="12"/>
  <c r="EU119" i="12" s="1"/>
  <c r="EW119" i="12"/>
  <c r="EX119" i="12" s="1"/>
  <c r="ES119" i="12"/>
  <c r="GX119" i="12"/>
  <c r="ET121" i="12"/>
  <c r="EU121" i="12" s="1"/>
  <c r="EW121" i="12"/>
  <c r="EX121" i="12" s="1"/>
  <c r="ES121" i="12"/>
  <c r="GX121" i="12"/>
  <c r="ET123" i="12"/>
  <c r="EU123" i="12" s="1"/>
  <c r="ES123" i="12"/>
  <c r="GX123" i="12"/>
  <c r="ET125" i="12"/>
  <c r="EU125" i="12" s="1"/>
  <c r="EW125" i="12"/>
  <c r="EX125" i="12" s="1"/>
  <c r="ES125" i="12"/>
  <c r="GX125" i="12"/>
  <c r="EW126" i="12"/>
  <c r="EX126" i="12" s="1"/>
  <c r="ET126" i="12"/>
  <c r="EU126" i="12" s="1"/>
  <c r="GX128" i="12"/>
  <c r="ET129" i="12"/>
  <c r="EU129" i="12" s="1"/>
  <c r="EW129" i="12"/>
  <c r="EX129" i="12" s="1"/>
  <c r="ES129" i="12"/>
  <c r="EW130" i="12"/>
  <c r="EX130" i="12" s="1"/>
  <c r="ES130" i="12"/>
  <c r="ET130" i="12"/>
  <c r="GX132" i="12"/>
  <c r="ET133" i="12"/>
  <c r="EU133" i="12" s="1"/>
  <c r="ES133" i="12"/>
  <c r="GX133" i="12"/>
  <c r="EW134" i="12"/>
  <c r="EX134" i="12" s="1"/>
  <c r="ES134" i="12"/>
  <c r="ET134" i="12"/>
  <c r="GX134" i="12"/>
  <c r="EW136" i="12"/>
  <c r="EX136" i="12" s="1"/>
  <c r="ET136" i="12"/>
  <c r="EU136" i="12" s="1"/>
  <c r="ET137" i="12"/>
  <c r="EU137" i="12" s="1"/>
  <c r="EW137" i="12"/>
  <c r="EX137" i="12" s="1"/>
  <c r="ES137" i="12"/>
  <c r="EW138" i="12"/>
  <c r="EX138" i="12" s="1"/>
  <c r="ES138" i="12"/>
  <c r="ET138" i="12"/>
  <c r="EU138" i="12" s="1"/>
  <c r="GX138" i="12"/>
  <c r="ES140" i="12"/>
  <c r="EW141" i="12"/>
  <c r="EX141" i="12" s="1"/>
  <c r="ET143" i="12"/>
  <c r="EU143" i="12" s="1"/>
  <c r="EW143" i="12"/>
  <c r="EX143" i="12" s="1"/>
  <c r="ES143" i="12"/>
  <c r="EZ133" i="12"/>
  <c r="FB133" i="12" s="1"/>
  <c r="FB135" i="12"/>
  <c r="EW135" i="12"/>
  <c r="EX135" i="12" s="1"/>
  <c r="GX136" i="12"/>
  <c r="FB139" i="12"/>
  <c r="ET139" i="12"/>
  <c r="EU139" i="12" s="1"/>
  <c r="EW139" i="12"/>
  <c r="EX139" i="12" s="1"/>
  <c r="ES139" i="12"/>
  <c r="GX139" i="12"/>
  <c r="EW142" i="12"/>
  <c r="EX142" i="12" s="1"/>
  <c r="ES142" i="12"/>
  <c r="ET142" i="12"/>
  <c r="FB142" i="12"/>
  <c r="GX142" i="12"/>
  <c r="EW144" i="12"/>
  <c r="EX144" i="12" s="1"/>
  <c r="ES144" i="12"/>
  <c r="ET144" i="12"/>
  <c r="EU144" i="12" s="1"/>
  <c r="ET145" i="12"/>
  <c r="EW145" i="12"/>
  <c r="EX145" i="12" s="1"/>
  <c r="ES145" i="12"/>
  <c r="ET147" i="12"/>
  <c r="EU147" i="12" s="1"/>
  <c r="ES147" i="12"/>
  <c r="ET149" i="12"/>
  <c r="EW149" i="12"/>
  <c r="EX149" i="12" s="1"/>
  <c r="ES149" i="12"/>
  <c r="ET151" i="12"/>
  <c r="EU151" i="12" s="1"/>
  <c r="ES151" i="12"/>
  <c r="EW152" i="12"/>
  <c r="EX152" i="12" s="1"/>
  <c r="ET152" i="12"/>
  <c r="EU152" i="12" s="1"/>
  <c r="FB152" i="12"/>
  <c r="GX152" i="12"/>
  <c r="ET153" i="12"/>
  <c r="EW153" i="12"/>
  <c r="EX153" i="12" s="1"/>
  <c r="ES153" i="12"/>
  <c r="EW154" i="12"/>
  <c r="EX154" i="12" s="1"/>
  <c r="ES154" i="12"/>
  <c r="ET154" i="12"/>
  <c r="EU154" i="12" s="1"/>
  <c r="FB154" i="12"/>
  <c r="GX154" i="12"/>
  <c r="EY144" i="12"/>
  <c r="HB144" i="12"/>
  <c r="ER145" i="12"/>
  <c r="EW146" i="12"/>
  <c r="EX146" i="12" s="1"/>
  <c r="ES146" i="12"/>
  <c r="ET146" i="12"/>
  <c r="EU146" i="12" s="1"/>
  <c r="FB146" i="12"/>
  <c r="GX146" i="12"/>
  <c r="EW148" i="12"/>
  <c r="EX148" i="12" s="1"/>
  <c r="ES148" i="12"/>
  <c r="ET148" i="12"/>
  <c r="EU148" i="12" s="1"/>
  <c r="FB148" i="12"/>
  <c r="GX148" i="12"/>
  <c r="EU149" i="12"/>
  <c r="EW150" i="12"/>
  <c r="EX150" i="12" s="1"/>
  <c r="ET150" i="12"/>
  <c r="EU150" i="12" s="1"/>
  <c r="FB150" i="12"/>
  <c r="ET155" i="12"/>
  <c r="EU155" i="12" s="1"/>
  <c r="ES155" i="12"/>
  <c r="EW155" i="12"/>
  <c r="EX155" i="12" s="1"/>
  <c r="EW156" i="12"/>
  <c r="EX156" i="12" s="1"/>
  <c r="ET156" i="12"/>
  <c r="EU156" i="12" s="1"/>
  <c r="FB156" i="12"/>
  <c r="GX156" i="12"/>
  <c r="EW158" i="12"/>
  <c r="EX158" i="12" s="1"/>
  <c r="ES158" i="12"/>
  <c r="ET158" i="12"/>
  <c r="EU158" i="12" s="1"/>
  <c r="FB158" i="12"/>
  <c r="GX158" i="12"/>
  <c r="EY156" i="12"/>
  <c r="ET157" i="12"/>
  <c r="EU157" i="12" s="1"/>
  <c r="EW157" i="12"/>
  <c r="EX157" i="12" s="1"/>
  <c r="ES157" i="12"/>
  <c r="ET159" i="12"/>
  <c r="EU159" i="12" s="1"/>
  <c r="EW159" i="12"/>
  <c r="EX159" i="12" s="1"/>
  <c r="ES159" i="12"/>
  <c r="ET160" i="12"/>
  <c r="EU160" i="12" s="1"/>
  <c r="EW160" i="12"/>
  <c r="EX160" i="12" s="1"/>
  <c r="ES160" i="12"/>
  <c r="EW161" i="12"/>
  <c r="EX161" i="12" s="1"/>
  <c r="ES161" i="12"/>
  <c r="ET161" i="12"/>
  <c r="EU161" i="12" s="1"/>
  <c r="ET162" i="12"/>
  <c r="EW162" i="12"/>
  <c r="EX162" i="12" s="1"/>
  <c r="ES162" i="12"/>
  <c r="GX162" i="12"/>
  <c r="ET164" i="12"/>
  <c r="ES164" i="12"/>
  <c r="GX164" i="12"/>
  <c r="GX160" i="12"/>
  <c r="EU162" i="12"/>
  <c r="FB163" i="12"/>
  <c r="EW163" i="12"/>
  <c r="EX163" i="12" s="1"/>
  <c r="ES163" i="12"/>
  <c r="ET163" i="12"/>
  <c r="EU163" i="12" s="1"/>
  <c r="GX163" i="12"/>
  <c r="EU164" i="12"/>
  <c r="FB165" i="12"/>
  <c r="EW165" i="12"/>
  <c r="EX165" i="12" s="1"/>
  <c r="ES165" i="12"/>
  <c r="ET165" i="12"/>
  <c r="GX165" i="12"/>
  <c r="EU108" i="12" l="1"/>
  <c r="EU64" i="12"/>
  <c r="EU56" i="12"/>
  <c r="EU48" i="12"/>
  <c r="ES135" i="12"/>
  <c r="ES141" i="12"/>
  <c r="ET140" i="12"/>
  <c r="EU140" i="12" s="1"/>
  <c r="ET122" i="12"/>
  <c r="EU122" i="12" s="1"/>
  <c r="ET116" i="12"/>
  <c r="EU116" i="12" s="1"/>
  <c r="ET109" i="12"/>
  <c r="EU109" i="12" s="1"/>
  <c r="ES108" i="12"/>
  <c r="EU68" i="12"/>
  <c r="EU60" i="12"/>
  <c r="EU52" i="12"/>
  <c r="EU44" i="12"/>
  <c r="EU40" i="12"/>
  <c r="EU165" i="12"/>
  <c r="EU153" i="12"/>
  <c r="EU142" i="12"/>
  <c r="EU134" i="12"/>
  <c r="EU130" i="12"/>
  <c r="EU106" i="12"/>
  <c r="EU145" i="12"/>
  <c r="EW90" i="12"/>
  <c r="EX90" i="12" s="1"/>
  <c r="ES90" i="12"/>
  <c r="ET90" i="12"/>
  <c r="EW86" i="12"/>
  <c r="EX86" i="12" s="1"/>
  <c r="ES86" i="12"/>
  <c r="ET86" i="12"/>
  <c r="ET101" i="12"/>
  <c r="EW101" i="12"/>
  <c r="EX101" i="12" s="1"/>
  <c r="ES101" i="12"/>
  <c r="ET99" i="12"/>
  <c r="EW99" i="12"/>
  <c r="EX99" i="12" s="1"/>
  <c r="ES99" i="12"/>
  <c r="ET97" i="12"/>
  <c r="EW97" i="12"/>
  <c r="EX97" i="12" s="1"/>
  <c r="ES97" i="12"/>
  <c r="ET95" i="12"/>
  <c r="EW95" i="12"/>
  <c r="EX95" i="12" s="1"/>
  <c r="ES95" i="12"/>
  <c r="ET93" i="12"/>
  <c r="EW93" i="12"/>
  <c r="EX93" i="12" s="1"/>
  <c r="ES93" i="12"/>
  <c r="ER101" i="12"/>
  <c r="ER99" i="12"/>
  <c r="EU99" i="12" s="1"/>
  <c r="ER97" i="12"/>
  <c r="ER95" i="12"/>
  <c r="ER93" i="12"/>
  <c r="ET91" i="12"/>
  <c r="EW91" i="12"/>
  <c r="EX91" i="12" s="1"/>
  <c r="ES91" i="12"/>
  <c r="ET87" i="12"/>
  <c r="EW87" i="12"/>
  <c r="EX87" i="12" s="1"/>
  <c r="ES87" i="12"/>
  <c r="EW85" i="12"/>
  <c r="EX85" i="12" s="1"/>
  <c r="ES85" i="12"/>
  <c r="ET85" i="12"/>
  <c r="EW81" i="12"/>
  <c r="EX81" i="12" s="1"/>
  <c r="ES81" i="12"/>
  <c r="ET81" i="12"/>
  <c r="EW77" i="12"/>
  <c r="EX77" i="12" s="1"/>
  <c r="ES77" i="12"/>
  <c r="ET77" i="12"/>
  <c r="EW73" i="12"/>
  <c r="EX73" i="12" s="1"/>
  <c r="ES73" i="12"/>
  <c r="ET73" i="12"/>
  <c r="ER83" i="12"/>
  <c r="ER79" i="12"/>
  <c r="ER75" i="12"/>
  <c r="ER71" i="12"/>
  <c r="EU65" i="12"/>
  <c r="EU62" i="12"/>
  <c r="EU57" i="12"/>
  <c r="EU54" i="12"/>
  <c r="EU49" i="12"/>
  <c r="EU46" i="12"/>
  <c r="EU38" i="12"/>
  <c r="EW88" i="12"/>
  <c r="EX88" i="12" s="1"/>
  <c r="ES88" i="12"/>
  <c r="ET88" i="12"/>
  <c r="EW100" i="12"/>
  <c r="EX100" i="12" s="1"/>
  <c r="ES100" i="12"/>
  <c r="ET100" i="12"/>
  <c r="EW98" i="12"/>
  <c r="EX98" i="12" s="1"/>
  <c r="ES98" i="12"/>
  <c r="ET98" i="12"/>
  <c r="EW96" i="12"/>
  <c r="EX96" i="12" s="1"/>
  <c r="ES96" i="12"/>
  <c r="ET96" i="12"/>
  <c r="EW94" i="12"/>
  <c r="EX94" i="12" s="1"/>
  <c r="ES94" i="12"/>
  <c r="ET94" i="12"/>
  <c r="EW92" i="12"/>
  <c r="EX92" i="12" s="1"/>
  <c r="ES92" i="12"/>
  <c r="ET92" i="12"/>
  <c r="ER90" i="12"/>
  <c r="EU90" i="12" s="1"/>
  <c r="ET89" i="12"/>
  <c r="EW89" i="12"/>
  <c r="EX89" i="12" s="1"/>
  <c r="ES89" i="12"/>
  <c r="ER86" i="12"/>
  <c r="EU86" i="12" s="1"/>
  <c r="ER100" i="12"/>
  <c r="ER98" i="12"/>
  <c r="EU98" i="12" s="1"/>
  <c r="ER96" i="12"/>
  <c r="ER94" i="12"/>
  <c r="EU94" i="12" s="1"/>
  <c r="ER92" i="12"/>
  <c r="ER88" i="12"/>
  <c r="EU88" i="12" s="1"/>
  <c r="EW83" i="12"/>
  <c r="EX83" i="12" s="1"/>
  <c r="ES83" i="12"/>
  <c r="ET83" i="12"/>
  <c r="EW79" i="12"/>
  <c r="EX79" i="12" s="1"/>
  <c r="ES79" i="12"/>
  <c r="ET79" i="12"/>
  <c r="EW75" i="12"/>
  <c r="EX75" i="12" s="1"/>
  <c r="ES75" i="12"/>
  <c r="ET75" i="12"/>
  <c r="EW71" i="12"/>
  <c r="EX71" i="12" s="1"/>
  <c r="ES71" i="12"/>
  <c r="ET71" i="12"/>
  <c r="ET84" i="12"/>
  <c r="EW84" i="12"/>
  <c r="EX84" i="12" s="1"/>
  <c r="ES84" i="12"/>
  <c r="ER81" i="12"/>
  <c r="EU81" i="12" s="1"/>
  <c r="ET80" i="12"/>
  <c r="EW80" i="12"/>
  <c r="EX80" i="12" s="1"/>
  <c r="ES80" i="12"/>
  <c r="ER77" i="12"/>
  <c r="EU77" i="12" s="1"/>
  <c r="ET76" i="12"/>
  <c r="EW76" i="12"/>
  <c r="EX76" i="12" s="1"/>
  <c r="ES76" i="12"/>
  <c r="ER73" i="12"/>
  <c r="EU73" i="12" s="1"/>
  <c r="ET72" i="12"/>
  <c r="EW72" i="12"/>
  <c r="EX72" i="12" s="1"/>
  <c r="ES72" i="12"/>
  <c r="ER85" i="12"/>
  <c r="EU85" i="12" s="1"/>
  <c r="ET82" i="12"/>
  <c r="EW82" i="12"/>
  <c r="EX82" i="12" s="1"/>
  <c r="ES82" i="12"/>
  <c r="ET78" i="12"/>
  <c r="EW78" i="12"/>
  <c r="EX78" i="12" s="1"/>
  <c r="ES78" i="12"/>
  <c r="ET74" i="12"/>
  <c r="EW74" i="12"/>
  <c r="EX74" i="12" s="1"/>
  <c r="ES74" i="12"/>
  <c r="ET70" i="12"/>
  <c r="EW70" i="12"/>
  <c r="EX70" i="12" s="1"/>
  <c r="ES70" i="12"/>
  <c r="EU69" i="12"/>
  <c r="EU66" i="12"/>
  <c r="EU61" i="12"/>
  <c r="EU58" i="12"/>
  <c r="EU53" i="12"/>
  <c r="EU50" i="12"/>
  <c r="EU45" i="12"/>
  <c r="EU42" i="12"/>
  <c r="EU39" i="12"/>
  <c r="EU97" i="12" l="1"/>
  <c r="EU101" i="12"/>
  <c r="EU95" i="12"/>
  <c r="EU70" i="12"/>
  <c r="EU74" i="12"/>
  <c r="EU78" i="12"/>
  <c r="EU82" i="12"/>
  <c r="EU72" i="12"/>
  <c r="EU76" i="12"/>
  <c r="EU80" i="12"/>
  <c r="EU84" i="12"/>
  <c r="EU92" i="12"/>
  <c r="EU96" i="12"/>
  <c r="EU100" i="12"/>
  <c r="EU89" i="12"/>
  <c r="EU93" i="12"/>
  <c r="EU71" i="12"/>
  <c r="EU75" i="12"/>
  <c r="EU79" i="12"/>
  <c r="EU83" i="12"/>
  <c r="EU87" i="12"/>
  <c r="EU91" i="12"/>
  <c r="C1" i="4" l="1"/>
  <c r="G2" i="4" s="1"/>
  <c r="G3" i="4"/>
  <c r="F22" i="15"/>
  <c r="G3" i="2"/>
  <c r="O2" i="4" l="1"/>
  <c r="AN5" i="4"/>
  <c r="AM3" i="4"/>
  <c r="AQ3" i="4" l="1"/>
  <c r="A7" i="15"/>
  <c r="A25" i="15" l="1"/>
  <c r="A26" i="15"/>
  <c r="A27" i="15"/>
  <c r="A24" i="15"/>
  <c r="A23" i="15"/>
  <c r="I63" i="4" l="1"/>
  <c r="B103" i="4"/>
  <c r="B41" i="4" l="1"/>
  <c r="J41" i="4" s="1"/>
  <c r="K1" i="4"/>
  <c r="C1" i="2"/>
  <c r="B41" i="2"/>
  <c r="B43" i="4"/>
  <c r="B44" i="4"/>
  <c r="B45" i="4"/>
  <c r="B42" i="4"/>
  <c r="D3" i="4"/>
  <c r="E3" i="4"/>
  <c r="F3" i="4"/>
  <c r="C3" i="4"/>
  <c r="A3" i="4"/>
  <c r="B1" i="4"/>
  <c r="A3" i="2" l="1"/>
  <c r="G2" i="2"/>
  <c r="I3" i="4"/>
  <c r="B5" i="3"/>
  <c r="B25" i="3"/>
  <c r="B50" i="3"/>
  <c r="C22" i="15"/>
  <c r="D22" i="15"/>
  <c r="E22" i="15"/>
  <c r="B22" i="15"/>
  <c r="C19" i="15"/>
  <c r="C62" i="4" s="1"/>
  <c r="R1" i="4"/>
  <c r="D3" i="2"/>
  <c r="E3" i="2"/>
  <c r="F3" i="2"/>
  <c r="C3" i="2"/>
  <c r="B44" i="2"/>
  <c r="B45" i="2"/>
  <c r="B43" i="2"/>
  <c r="B42" i="2"/>
  <c r="B1" i="2"/>
  <c r="C2" i="4" l="1"/>
  <c r="F2" i="4"/>
  <c r="E2" i="4"/>
  <c r="D2" i="4"/>
  <c r="D2" i="2"/>
  <c r="E2" i="2"/>
  <c r="F2" i="2"/>
  <c r="C2" i="2"/>
  <c r="B1000" i="14"/>
  <c r="A1000" i="14"/>
  <c r="B999" i="14"/>
  <c r="A999" i="14"/>
  <c r="B998" i="14"/>
  <c r="A998" i="14"/>
  <c r="B997" i="14"/>
  <c r="A997" i="14"/>
  <c r="B996" i="14"/>
  <c r="A996" i="14"/>
  <c r="B995" i="14"/>
  <c r="A995" i="14"/>
  <c r="B994" i="14"/>
  <c r="A994" i="14"/>
  <c r="B993" i="14"/>
  <c r="A993" i="14"/>
  <c r="B992" i="14"/>
  <c r="A992" i="14"/>
  <c r="B991" i="14"/>
  <c r="A991" i="14"/>
  <c r="B990" i="14"/>
  <c r="A990" i="14"/>
  <c r="B989" i="14"/>
  <c r="A989" i="14"/>
  <c r="B988" i="14"/>
  <c r="A988" i="14"/>
  <c r="B987" i="14"/>
  <c r="A987" i="14"/>
  <c r="B986" i="14"/>
  <c r="A986" i="14"/>
  <c r="B985" i="14"/>
  <c r="A985" i="14"/>
  <c r="B984" i="14"/>
  <c r="A984" i="14"/>
  <c r="B983" i="14"/>
  <c r="A983" i="14"/>
  <c r="B982" i="14"/>
  <c r="A982" i="14"/>
  <c r="B981" i="14"/>
  <c r="A981" i="14"/>
  <c r="B980" i="14"/>
  <c r="A980" i="14"/>
  <c r="B979" i="14"/>
  <c r="A979" i="14"/>
  <c r="B978" i="14"/>
  <c r="A978" i="14"/>
  <c r="B977" i="14"/>
  <c r="A977" i="14"/>
  <c r="B976" i="14"/>
  <c r="A976" i="14"/>
  <c r="B975" i="14"/>
  <c r="A975" i="14"/>
  <c r="B974" i="14"/>
  <c r="A974" i="14"/>
  <c r="B973" i="14"/>
  <c r="A973" i="14"/>
  <c r="B972" i="14"/>
  <c r="A972" i="14"/>
  <c r="B971" i="14"/>
  <c r="A971" i="14"/>
  <c r="B970" i="14"/>
  <c r="A970" i="14"/>
  <c r="B969" i="14"/>
  <c r="A969" i="14"/>
  <c r="B968" i="14"/>
  <c r="A968" i="14"/>
  <c r="B967" i="14"/>
  <c r="A967" i="14"/>
  <c r="B966" i="14"/>
  <c r="A966" i="14"/>
  <c r="B965" i="14"/>
  <c r="A965" i="14"/>
  <c r="B964" i="14"/>
  <c r="A964" i="14"/>
  <c r="B963" i="14"/>
  <c r="A963" i="14"/>
  <c r="B962" i="14"/>
  <c r="A962" i="14"/>
  <c r="B961" i="14"/>
  <c r="A961" i="14"/>
  <c r="B960" i="14"/>
  <c r="A960" i="14"/>
  <c r="B959" i="14"/>
  <c r="A959" i="14"/>
  <c r="B958" i="14"/>
  <c r="A958" i="14"/>
  <c r="B957" i="14"/>
  <c r="A957" i="14"/>
  <c r="B956" i="14"/>
  <c r="A956" i="14"/>
  <c r="B955" i="14"/>
  <c r="A955" i="14"/>
  <c r="B954" i="14"/>
  <c r="A954" i="14"/>
  <c r="B953" i="14"/>
  <c r="A953" i="14"/>
  <c r="B952" i="14"/>
  <c r="A952" i="14"/>
  <c r="B951" i="14"/>
  <c r="A951" i="14"/>
  <c r="B950" i="14"/>
  <c r="A950" i="14"/>
  <c r="B949" i="14"/>
  <c r="A949" i="14"/>
  <c r="B948" i="14"/>
  <c r="A948" i="14"/>
  <c r="B947" i="14"/>
  <c r="A947" i="14"/>
  <c r="B946" i="14"/>
  <c r="A946" i="14"/>
  <c r="B945" i="14"/>
  <c r="A945" i="14"/>
  <c r="B944" i="14"/>
  <c r="A944" i="14"/>
  <c r="B943" i="14"/>
  <c r="A943" i="14"/>
  <c r="B942" i="14"/>
  <c r="A942" i="14"/>
  <c r="B941" i="14"/>
  <c r="A941" i="14"/>
  <c r="B940" i="14"/>
  <c r="A940" i="14"/>
  <c r="B939" i="14"/>
  <c r="A939" i="14"/>
  <c r="B938" i="14"/>
  <c r="A938" i="14"/>
  <c r="B937" i="14"/>
  <c r="A937" i="14"/>
  <c r="B936" i="14"/>
  <c r="A936" i="14"/>
  <c r="B935" i="14"/>
  <c r="A935" i="14"/>
  <c r="B934" i="14"/>
  <c r="A934" i="14"/>
  <c r="B933" i="14"/>
  <c r="A933" i="14"/>
  <c r="B932" i="14"/>
  <c r="A932" i="14"/>
  <c r="B931" i="14"/>
  <c r="A931" i="14"/>
  <c r="B930" i="14"/>
  <c r="A930" i="14"/>
  <c r="B929" i="14"/>
  <c r="A929" i="14"/>
  <c r="B928" i="14"/>
  <c r="A928" i="14"/>
  <c r="B927" i="14"/>
  <c r="A927" i="14"/>
  <c r="B926" i="14"/>
  <c r="A926" i="14"/>
  <c r="B925" i="14"/>
  <c r="A925" i="14"/>
  <c r="B924" i="14"/>
  <c r="A924" i="14"/>
  <c r="B923" i="14"/>
  <c r="A923" i="14"/>
  <c r="B922" i="14"/>
  <c r="A922" i="14"/>
  <c r="B921" i="14"/>
  <c r="A921" i="14"/>
  <c r="B920" i="14"/>
  <c r="A920" i="14"/>
  <c r="B919" i="14"/>
  <c r="A919" i="14"/>
  <c r="B918" i="14"/>
  <c r="A918" i="14"/>
  <c r="B917" i="14"/>
  <c r="A917" i="14"/>
  <c r="B916" i="14"/>
  <c r="A916" i="14"/>
  <c r="B915" i="14"/>
  <c r="A915" i="14"/>
  <c r="B914" i="14"/>
  <c r="A914" i="14"/>
  <c r="B913" i="14"/>
  <c r="A913" i="14"/>
  <c r="B912" i="14"/>
  <c r="A912" i="14"/>
  <c r="B911" i="14"/>
  <c r="A911" i="14"/>
  <c r="B910" i="14"/>
  <c r="A910" i="14"/>
  <c r="B909" i="14"/>
  <c r="A909" i="14"/>
  <c r="B908" i="14"/>
  <c r="A908" i="14"/>
  <c r="B907" i="14"/>
  <c r="A907" i="14"/>
  <c r="B906" i="14"/>
  <c r="A906" i="14"/>
  <c r="B905" i="14"/>
  <c r="A905" i="14"/>
  <c r="B904" i="14"/>
  <c r="A904" i="14"/>
  <c r="B903" i="14"/>
  <c r="A903" i="14"/>
  <c r="B902" i="14"/>
  <c r="A902" i="14"/>
  <c r="B901" i="14"/>
  <c r="A901" i="14"/>
  <c r="B900" i="14"/>
  <c r="A900" i="14"/>
  <c r="B899" i="14"/>
  <c r="A899" i="14"/>
  <c r="B898" i="14"/>
  <c r="A898" i="14"/>
  <c r="B897" i="14"/>
  <c r="A897" i="14"/>
  <c r="B896" i="14"/>
  <c r="A896" i="14"/>
  <c r="B895" i="14"/>
  <c r="A895" i="14"/>
  <c r="B894" i="14"/>
  <c r="A894" i="14"/>
  <c r="B893" i="14"/>
  <c r="A893" i="14"/>
  <c r="B892" i="14"/>
  <c r="A892" i="14"/>
  <c r="B891" i="14"/>
  <c r="A891" i="14"/>
  <c r="B890" i="14"/>
  <c r="A890" i="14"/>
  <c r="B889" i="14"/>
  <c r="A889" i="14"/>
  <c r="B888" i="14"/>
  <c r="A888" i="14"/>
  <c r="B887" i="14"/>
  <c r="A887" i="14"/>
  <c r="B886" i="14"/>
  <c r="A886" i="14"/>
  <c r="B885" i="14"/>
  <c r="A885" i="14"/>
  <c r="B884" i="14"/>
  <c r="A884" i="14"/>
  <c r="B883" i="14"/>
  <c r="A883" i="14"/>
  <c r="B882" i="14"/>
  <c r="A882" i="14"/>
  <c r="B881" i="14"/>
  <c r="A881" i="14"/>
  <c r="B880" i="14"/>
  <c r="A880" i="14"/>
  <c r="B879" i="14"/>
  <c r="A879" i="14"/>
  <c r="B878" i="14"/>
  <c r="A878" i="14"/>
  <c r="B877" i="14"/>
  <c r="A877" i="14"/>
  <c r="B876" i="14"/>
  <c r="A876" i="14"/>
  <c r="B875" i="14"/>
  <c r="A875" i="14"/>
  <c r="B874" i="14"/>
  <c r="A874" i="14"/>
  <c r="B873" i="14"/>
  <c r="A873" i="14"/>
  <c r="B872" i="14"/>
  <c r="A872" i="14"/>
  <c r="B871" i="14"/>
  <c r="A871" i="14"/>
  <c r="B870" i="14"/>
  <c r="A870" i="14"/>
  <c r="B869" i="14"/>
  <c r="A869" i="14"/>
  <c r="B868" i="14"/>
  <c r="A868" i="14"/>
  <c r="B867" i="14"/>
  <c r="A867" i="14"/>
  <c r="B866" i="14"/>
  <c r="A866" i="14"/>
  <c r="B865" i="14"/>
  <c r="A865" i="14"/>
  <c r="B864" i="14"/>
  <c r="A864" i="14"/>
  <c r="B863" i="14"/>
  <c r="A863" i="14"/>
  <c r="B862" i="14"/>
  <c r="A862" i="14"/>
  <c r="B861" i="14"/>
  <c r="A861" i="14"/>
  <c r="B860" i="14"/>
  <c r="A860" i="14"/>
  <c r="B859" i="14"/>
  <c r="A859" i="14"/>
  <c r="B858" i="14"/>
  <c r="A858" i="14"/>
  <c r="B857" i="14"/>
  <c r="A857" i="14"/>
  <c r="B856" i="14"/>
  <c r="A856" i="14"/>
  <c r="B855" i="14"/>
  <c r="A855" i="14"/>
  <c r="B854" i="14"/>
  <c r="A854" i="14"/>
  <c r="B853" i="14"/>
  <c r="A853" i="14"/>
  <c r="B852" i="14"/>
  <c r="A852" i="14"/>
  <c r="B851" i="14"/>
  <c r="A851" i="14"/>
  <c r="B850" i="14"/>
  <c r="A850" i="14"/>
  <c r="B849" i="14"/>
  <c r="A849" i="14"/>
  <c r="B848" i="14"/>
  <c r="A848" i="14"/>
  <c r="B847" i="14"/>
  <c r="A847" i="14"/>
  <c r="B846" i="14"/>
  <c r="A846" i="14"/>
  <c r="B845" i="14"/>
  <c r="A845" i="14"/>
  <c r="B844" i="14"/>
  <c r="A844" i="14"/>
  <c r="B843" i="14"/>
  <c r="A843" i="14"/>
  <c r="B842" i="14"/>
  <c r="A842" i="14"/>
  <c r="B841" i="14"/>
  <c r="A841" i="14"/>
  <c r="B840" i="14"/>
  <c r="A840" i="14"/>
  <c r="B839" i="14"/>
  <c r="A839" i="14"/>
  <c r="B838" i="14"/>
  <c r="A838" i="14"/>
  <c r="B837" i="14"/>
  <c r="A837" i="14"/>
  <c r="B836" i="14"/>
  <c r="A836" i="14"/>
  <c r="B835" i="14"/>
  <c r="A835" i="14"/>
  <c r="B834" i="14"/>
  <c r="A834" i="14"/>
  <c r="B833" i="14"/>
  <c r="A833" i="14"/>
  <c r="B832" i="14"/>
  <c r="A832" i="14"/>
  <c r="B831" i="14"/>
  <c r="A831" i="14"/>
  <c r="B830" i="14"/>
  <c r="A830" i="14"/>
  <c r="B829" i="14"/>
  <c r="A829" i="14"/>
  <c r="B828" i="14"/>
  <c r="A828" i="14"/>
  <c r="B827" i="14"/>
  <c r="A827" i="14"/>
  <c r="B826" i="14"/>
  <c r="A826" i="14"/>
  <c r="B825" i="14"/>
  <c r="A825" i="14"/>
  <c r="B824" i="14"/>
  <c r="A824" i="14"/>
  <c r="B823" i="14"/>
  <c r="A823" i="14"/>
  <c r="B822" i="14"/>
  <c r="A822" i="14"/>
  <c r="B821" i="14"/>
  <c r="A821" i="14"/>
  <c r="B820" i="14"/>
  <c r="A820" i="14"/>
  <c r="B819" i="14"/>
  <c r="A819" i="14"/>
  <c r="B818" i="14"/>
  <c r="A818" i="14"/>
  <c r="B817" i="14"/>
  <c r="A817" i="14"/>
  <c r="B816" i="14"/>
  <c r="A816" i="14"/>
  <c r="B815" i="14"/>
  <c r="A815" i="14"/>
  <c r="B814" i="14"/>
  <c r="A814" i="14"/>
  <c r="B813" i="14"/>
  <c r="A813" i="14"/>
  <c r="B812" i="14"/>
  <c r="A812" i="14"/>
  <c r="B811" i="14"/>
  <c r="A811" i="14"/>
  <c r="B810" i="14"/>
  <c r="A810" i="14"/>
  <c r="B809" i="14"/>
  <c r="A809" i="14"/>
  <c r="B808" i="14"/>
  <c r="A808" i="14"/>
  <c r="B807" i="14"/>
  <c r="A807" i="14"/>
  <c r="B806" i="14"/>
  <c r="A806" i="14"/>
  <c r="B805" i="14"/>
  <c r="A805" i="14"/>
  <c r="B804" i="14"/>
  <c r="A804" i="14"/>
  <c r="B803" i="14"/>
  <c r="A803" i="14"/>
  <c r="B802" i="14"/>
  <c r="A802" i="14"/>
  <c r="B801" i="14"/>
  <c r="A801" i="14"/>
  <c r="B800" i="14"/>
  <c r="A800" i="14"/>
  <c r="B799" i="14"/>
  <c r="A799" i="14"/>
  <c r="B798" i="14"/>
  <c r="A798" i="14"/>
  <c r="B797" i="14"/>
  <c r="A797" i="14"/>
  <c r="B796" i="14"/>
  <c r="A796" i="14"/>
  <c r="B795" i="14"/>
  <c r="A795" i="14"/>
  <c r="B794" i="14"/>
  <c r="A794" i="14"/>
  <c r="B793" i="14"/>
  <c r="A793" i="14"/>
  <c r="B792" i="14"/>
  <c r="A792" i="14"/>
  <c r="B791" i="14"/>
  <c r="A791" i="14"/>
  <c r="B790" i="14"/>
  <c r="A790" i="14"/>
  <c r="B789" i="14"/>
  <c r="A789" i="14"/>
  <c r="B788" i="14"/>
  <c r="A788" i="14"/>
  <c r="B787" i="14"/>
  <c r="A787" i="14"/>
  <c r="B786" i="14"/>
  <c r="A786" i="14"/>
  <c r="B785" i="14"/>
  <c r="A785" i="14"/>
  <c r="B784" i="14"/>
  <c r="A784" i="14"/>
  <c r="B783" i="14"/>
  <c r="A783" i="14"/>
  <c r="B782" i="14"/>
  <c r="A782" i="14"/>
  <c r="B781" i="14"/>
  <c r="A781" i="14"/>
  <c r="B780" i="14"/>
  <c r="A780" i="14"/>
  <c r="B779" i="14"/>
  <c r="A779" i="14"/>
  <c r="B778" i="14"/>
  <c r="A778" i="14"/>
  <c r="B777" i="14"/>
  <c r="A777" i="14"/>
  <c r="B776" i="14"/>
  <c r="A776" i="14"/>
  <c r="B775" i="14"/>
  <c r="A775" i="14"/>
  <c r="B774" i="14"/>
  <c r="A774" i="14"/>
  <c r="B773" i="14"/>
  <c r="A773" i="14"/>
  <c r="B772" i="14"/>
  <c r="A772" i="14"/>
  <c r="B771" i="14"/>
  <c r="A771" i="14"/>
  <c r="B770" i="14"/>
  <c r="A770" i="14"/>
  <c r="B769" i="14"/>
  <c r="A769" i="14"/>
  <c r="B768" i="14"/>
  <c r="A768" i="14"/>
  <c r="B767" i="14"/>
  <c r="A767" i="14"/>
  <c r="B766" i="14"/>
  <c r="A766" i="14"/>
  <c r="B765" i="14"/>
  <c r="A765" i="14"/>
  <c r="B764" i="14"/>
  <c r="A764" i="14"/>
  <c r="B763" i="14"/>
  <c r="A763" i="14"/>
  <c r="B762" i="14"/>
  <c r="A762" i="14"/>
  <c r="B761" i="14"/>
  <c r="A761" i="14"/>
  <c r="B760" i="14"/>
  <c r="A760" i="14"/>
  <c r="B759" i="14"/>
  <c r="A759" i="14"/>
  <c r="B758" i="14"/>
  <c r="A758" i="14"/>
  <c r="B757" i="14"/>
  <c r="A757" i="14"/>
  <c r="B756" i="14"/>
  <c r="A756" i="14"/>
  <c r="B755" i="14"/>
  <c r="A755" i="14"/>
  <c r="B754" i="14"/>
  <c r="A754" i="14"/>
  <c r="B753" i="14"/>
  <c r="A753" i="14"/>
  <c r="B752" i="14"/>
  <c r="A752" i="14"/>
  <c r="B751" i="14"/>
  <c r="A751" i="14"/>
  <c r="B750" i="14"/>
  <c r="A750" i="14"/>
  <c r="B749" i="14"/>
  <c r="A749" i="14"/>
  <c r="B748" i="14"/>
  <c r="A748" i="14"/>
  <c r="B747" i="14"/>
  <c r="A747" i="14"/>
  <c r="B746" i="14"/>
  <c r="A746" i="14"/>
  <c r="B745" i="14"/>
  <c r="A745" i="14"/>
  <c r="B744" i="14"/>
  <c r="A744" i="14"/>
  <c r="B743" i="14"/>
  <c r="A743" i="14"/>
  <c r="B742" i="14"/>
  <c r="A742" i="14"/>
  <c r="B741" i="14"/>
  <c r="A741" i="14"/>
  <c r="B740" i="14"/>
  <c r="A740" i="14"/>
  <c r="B739" i="14"/>
  <c r="A739" i="14"/>
  <c r="B738" i="14"/>
  <c r="A738" i="14"/>
  <c r="B737" i="14"/>
  <c r="A737" i="14"/>
  <c r="B736" i="14"/>
  <c r="A736" i="14"/>
  <c r="B735" i="14"/>
  <c r="A735" i="14"/>
  <c r="B734" i="14"/>
  <c r="A734" i="14"/>
  <c r="B733" i="14"/>
  <c r="A733" i="14"/>
  <c r="B732" i="14"/>
  <c r="A732" i="14"/>
  <c r="B731" i="14"/>
  <c r="A731" i="14"/>
  <c r="B730" i="14"/>
  <c r="A730" i="14"/>
  <c r="B729" i="14"/>
  <c r="A729" i="14"/>
  <c r="B728" i="14"/>
  <c r="A728" i="14"/>
  <c r="B727" i="14"/>
  <c r="A727" i="14"/>
  <c r="B726" i="14"/>
  <c r="A726" i="14"/>
  <c r="B725" i="14"/>
  <c r="A725" i="14"/>
  <c r="B724" i="14"/>
  <c r="A724" i="14"/>
  <c r="B723" i="14"/>
  <c r="A723" i="14"/>
  <c r="B722" i="14"/>
  <c r="A722" i="14"/>
  <c r="B721" i="14"/>
  <c r="A721" i="14"/>
  <c r="B720" i="14"/>
  <c r="A720" i="14"/>
  <c r="B719" i="14"/>
  <c r="A719" i="14"/>
  <c r="B718" i="14"/>
  <c r="A718" i="14"/>
  <c r="B717" i="14"/>
  <c r="A717" i="14"/>
  <c r="B716" i="14"/>
  <c r="A716" i="14"/>
  <c r="B715" i="14"/>
  <c r="A715" i="14"/>
  <c r="B714" i="14"/>
  <c r="A714" i="14"/>
  <c r="B713" i="14"/>
  <c r="A713" i="14"/>
  <c r="B712" i="14"/>
  <c r="A712" i="14"/>
  <c r="B711" i="14"/>
  <c r="A711" i="14"/>
  <c r="B710" i="14"/>
  <c r="A710" i="14"/>
  <c r="B709" i="14"/>
  <c r="A709" i="14"/>
  <c r="B708" i="14"/>
  <c r="A708" i="14"/>
  <c r="B707" i="14"/>
  <c r="A707" i="14"/>
  <c r="B706" i="14"/>
  <c r="A706" i="14"/>
  <c r="B705" i="14"/>
  <c r="A705" i="14"/>
  <c r="B704" i="14"/>
  <c r="A704" i="14"/>
  <c r="B703" i="14"/>
  <c r="A703" i="14"/>
  <c r="B702" i="14"/>
  <c r="A702" i="14"/>
  <c r="B701" i="14"/>
  <c r="A701" i="14"/>
  <c r="B700" i="14"/>
  <c r="A700" i="14"/>
  <c r="B699" i="14"/>
  <c r="A699" i="14"/>
  <c r="B698" i="14"/>
  <c r="A698" i="14"/>
  <c r="B697" i="14"/>
  <c r="A697" i="14"/>
  <c r="B696" i="14"/>
  <c r="A696" i="14"/>
  <c r="B695" i="14"/>
  <c r="A695" i="14"/>
  <c r="B694" i="14"/>
  <c r="A694" i="14"/>
  <c r="B693" i="14"/>
  <c r="A693" i="14"/>
  <c r="B692" i="14"/>
  <c r="A692" i="14"/>
  <c r="B691" i="14"/>
  <c r="A691" i="14"/>
  <c r="B690" i="14"/>
  <c r="A690" i="14"/>
  <c r="B689" i="14"/>
  <c r="A689" i="14"/>
  <c r="B688" i="14"/>
  <c r="A688" i="14"/>
  <c r="B687" i="14"/>
  <c r="A687" i="14"/>
  <c r="B686" i="14"/>
  <c r="A686" i="14"/>
  <c r="B685" i="14"/>
  <c r="A685" i="14"/>
  <c r="B684" i="14"/>
  <c r="A684" i="14"/>
  <c r="B683" i="14"/>
  <c r="A683" i="14"/>
  <c r="B682" i="14"/>
  <c r="A682" i="14"/>
  <c r="B681" i="14"/>
  <c r="A681" i="14"/>
  <c r="B680" i="14"/>
  <c r="A680" i="14"/>
  <c r="B679" i="14"/>
  <c r="A679" i="14"/>
  <c r="B678" i="14"/>
  <c r="A678" i="14"/>
  <c r="B677" i="14"/>
  <c r="A677" i="14"/>
  <c r="B676" i="14"/>
  <c r="A676" i="14"/>
  <c r="B675" i="14"/>
  <c r="A675" i="14"/>
  <c r="B674" i="14"/>
  <c r="A674" i="14"/>
  <c r="B673" i="14"/>
  <c r="A673" i="14"/>
  <c r="B672" i="14"/>
  <c r="A672" i="14"/>
  <c r="B671" i="14"/>
  <c r="A671" i="14"/>
  <c r="B670" i="14"/>
  <c r="A670" i="14"/>
  <c r="B669" i="14"/>
  <c r="A669" i="14"/>
  <c r="B668" i="14"/>
  <c r="A668" i="14"/>
  <c r="B667" i="14"/>
  <c r="A667" i="14"/>
  <c r="B666" i="14"/>
  <c r="A666" i="14"/>
  <c r="B665" i="14"/>
  <c r="A665" i="14"/>
  <c r="B664" i="14"/>
  <c r="A664" i="14"/>
  <c r="B663" i="14"/>
  <c r="A663" i="14"/>
  <c r="B662" i="14"/>
  <c r="A662" i="14"/>
  <c r="B661" i="14"/>
  <c r="A661" i="14"/>
  <c r="B660" i="14"/>
  <c r="A660" i="14"/>
  <c r="B659" i="14"/>
  <c r="A659" i="14"/>
  <c r="B658" i="14"/>
  <c r="A658" i="14"/>
  <c r="B657" i="14"/>
  <c r="A657" i="14"/>
  <c r="B656" i="14"/>
  <c r="A656" i="14"/>
  <c r="B655" i="14"/>
  <c r="A655" i="14"/>
  <c r="B654" i="14"/>
  <c r="A654" i="14"/>
  <c r="B653" i="14"/>
  <c r="A653" i="14"/>
  <c r="B652" i="14"/>
  <c r="A652" i="14"/>
  <c r="B651" i="14"/>
  <c r="A651" i="14"/>
  <c r="B650" i="14"/>
  <c r="A650" i="14"/>
  <c r="B649" i="14"/>
  <c r="A649" i="14"/>
  <c r="B648" i="14"/>
  <c r="A648" i="14"/>
  <c r="B647" i="14"/>
  <c r="A647" i="14"/>
  <c r="B646" i="14"/>
  <c r="A646" i="14"/>
  <c r="B645" i="14"/>
  <c r="A645" i="14"/>
  <c r="B644" i="14"/>
  <c r="A644" i="14"/>
  <c r="B643" i="14"/>
  <c r="A643" i="14"/>
  <c r="B642" i="14"/>
  <c r="A642" i="14"/>
  <c r="B641" i="14"/>
  <c r="A641" i="14"/>
  <c r="B640" i="14"/>
  <c r="A640" i="14"/>
  <c r="B639" i="14"/>
  <c r="A639" i="14"/>
  <c r="B638" i="14"/>
  <c r="A638" i="14"/>
  <c r="B637" i="14"/>
  <c r="A637" i="14"/>
  <c r="B636" i="14"/>
  <c r="A636" i="14"/>
  <c r="B635" i="14"/>
  <c r="A635" i="14"/>
  <c r="B634" i="14"/>
  <c r="A634" i="14"/>
  <c r="B633" i="14"/>
  <c r="A633" i="14"/>
  <c r="B632" i="14"/>
  <c r="A632" i="14"/>
  <c r="B631" i="14"/>
  <c r="A631" i="14"/>
  <c r="B630" i="14"/>
  <c r="A630" i="14"/>
  <c r="B629" i="14"/>
  <c r="A629" i="14"/>
  <c r="B628" i="14"/>
  <c r="A628" i="14"/>
  <c r="B627" i="14"/>
  <c r="A627" i="14"/>
  <c r="B626" i="14"/>
  <c r="A626" i="14"/>
  <c r="B625" i="14"/>
  <c r="A625" i="14"/>
  <c r="B624" i="14"/>
  <c r="A624" i="14"/>
  <c r="B623" i="14"/>
  <c r="A623" i="14"/>
  <c r="B622" i="14"/>
  <c r="A622" i="14"/>
  <c r="B621" i="14"/>
  <c r="A621" i="14"/>
  <c r="B620" i="14"/>
  <c r="A620" i="14"/>
  <c r="B619" i="14"/>
  <c r="A619" i="14"/>
  <c r="B618" i="14"/>
  <c r="A618" i="14"/>
  <c r="B617" i="14"/>
  <c r="A617" i="14"/>
  <c r="B616" i="14"/>
  <c r="A616" i="14"/>
  <c r="B615" i="14"/>
  <c r="A615" i="14"/>
  <c r="B614" i="14"/>
  <c r="A614" i="14"/>
  <c r="B613" i="14"/>
  <c r="A613" i="14"/>
  <c r="B612" i="14"/>
  <c r="A612" i="14"/>
  <c r="B611" i="14"/>
  <c r="A611" i="14"/>
  <c r="B610" i="14"/>
  <c r="A610" i="14"/>
  <c r="B609" i="14"/>
  <c r="A609" i="14"/>
  <c r="B608" i="14"/>
  <c r="A608" i="14"/>
  <c r="B607" i="14"/>
  <c r="A607" i="14"/>
  <c r="B606" i="14"/>
  <c r="A606" i="14"/>
  <c r="B605" i="14"/>
  <c r="A605" i="14"/>
  <c r="B604" i="14"/>
  <c r="A604" i="14"/>
  <c r="B603" i="14"/>
  <c r="A603" i="14"/>
  <c r="B602" i="14"/>
  <c r="A602" i="14"/>
  <c r="B601" i="14"/>
  <c r="A601" i="14"/>
  <c r="B600" i="14"/>
  <c r="A600" i="14"/>
  <c r="B599" i="14"/>
  <c r="A599" i="14"/>
  <c r="B598" i="14"/>
  <c r="A598" i="14"/>
  <c r="B597" i="14"/>
  <c r="A597" i="14"/>
  <c r="B596" i="14"/>
  <c r="A596" i="14"/>
  <c r="B595" i="14"/>
  <c r="A595" i="14"/>
  <c r="B594" i="14"/>
  <c r="A594" i="14"/>
  <c r="B593" i="14"/>
  <c r="A593" i="14"/>
  <c r="B592" i="14"/>
  <c r="A592" i="14"/>
  <c r="B591" i="14"/>
  <c r="A591" i="14"/>
  <c r="B590" i="14"/>
  <c r="A590" i="14"/>
  <c r="B589" i="14"/>
  <c r="A589" i="14"/>
  <c r="B588" i="14"/>
  <c r="A588" i="14"/>
  <c r="B587" i="14"/>
  <c r="A587" i="14"/>
  <c r="B586" i="14"/>
  <c r="A586" i="14"/>
  <c r="B585" i="14"/>
  <c r="A585" i="14"/>
  <c r="B584" i="14"/>
  <c r="A584" i="14"/>
  <c r="B583" i="14"/>
  <c r="A583" i="14"/>
  <c r="B582" i="14"/>
  <c r="A582" i="14"/>
  <c r="B581" i="14"/>
  <c r="A581" i="14"/>
  <c r="B580" i="14"/>
  <c r="A580" i="14"/>
  <c r="B579" i="14"/>
  <c r="A579" i="14"/>
  <c r="B578" i="14"/>
  <c r="A578" i="14"/>
  <c r="B577" i="14"/>
  <c r="A577" i="14"/>
  <c r="B576" i="14"/>
  <c r="A576" i="14"/>
  <c r="B575" i="14"/>
  <c r="A575" i="14"/>
  <c r="B574" i="14"/>
  <c r="A574" i="14"/>
  <c r="B573" i="14"/>
  <c r="A573" i="14"/>
  <c r="B572" i="14"/>
  <c r="A572" i="14"/>
  <c r="B571" i="14"/>
  <c r="A571" i="14"/>
  <c r="B570" i="14"/>
  <c r="A570" i="14"/>
  <c r="B569" i="14"/>
  <c r="A569" i="14"/>
  <c r="B568" i="14"/>
  <c r="A568" i="14"/>
  <c r="B567" i="14"/>
  <c r="A567" i="14"/>
  <c r="B566" i="14"/>
  <c r="A566" i="14"/>
  <c r="B565" i="14"/>
  <c r="A565" i="14"/>
  <c r="B564" i="14"/>
  <c r="A564" i="14"/>
  <c r="B563" i="14"/>
  <c r="A563" i="14"/>
  <c r="B562" i="14"/>
  <c r="A562" i="14"/>
  <c r="B561" i="14"/>
  <c r="A561" i="14"/>
  <c r="B560" i="14"/>
  <c r="A560" i="14"/>
  <c r="B559" i="14"/>
  <c r="A559" i="14"/>
  <c r="B558" i="14"/>
  <c r="A558" i="14"/>
  <c r="B557" i="14"/>
  <c r="A557" i="14"/>
  <c r="B556" i="14"/>
  <c r="A556" i="14"/>
  <c r="B555" i="14"/>
  <c r="A555" i="14"/>
  <c r="B554" i="14"/>
  <c r="A554" i="14"/>
  <c r="B553" i="14"/>
  <c r="A553" i="14"/>
  <c r="B552" i="14"/>
  <c r="A552" i="14"/>
  <c r="B551" i="14"/>
  <c r="A551" i="14"/>
  <c r="B550" i="14"/>
  <c r="A550" i="14"/>
  <c r="B549" i="14"/>
  <c r="A549" i="14"/>
  <c r="B548" i="14"/>
  <c r="A548" i="14"/>
  <c r="B547" i="14"/>
  <c r="A547" i="14"/>
  <c r="B546" i="14"/>
  <c r="A546" i="14"/>
  <c r="B545" i="14"/>
  <c r="A545" i="14"/>
  <c r="B544" i="14"/>
  <c r="A544" i="14"/>
  <c r="B543" i="14"/>
  <c r="A543" i="14"/>
  <c r="B542" i="14"/>
  <c r="A542" i="14"/>
  <c r="B541" i="14"/>
  <c r="A541" i="14"/>
  <c r="B540" i="14"/>
  <c r="A540" i="14"/>
  <c r="B539" i="14"/>
  <c r="A539" i="14"/>
  <c r="B538" i="14"/>
  <c r="A538" i="14"/>
  <c r="B537" i="14"/>
  <c r="A537" i="14"/>
  <c r="B536" i="14"/>
  <c r="A536" i="14"/>
  <c r="B535" i="14"/>
  <c r="A535" i="14"/>
  <c r="B534" i="14"/>
  <c r="A534" i="14"/>
  <c r="B533" i="14"/>
  <c r="A533" i="14"/>
  <c r="B532" i="14"/>
  <c r="A532" i="14"/>
  <c r="B531" i="14"/>
  <c r="A531" i="14"/>
  <c r="B530" i="14"/>
  <c r="A530" i="14"/>
  <c r="B529" i="14"/>
  <c r="A529" i="14"/>
  <c r="B528" i="14"/>
  <c r="A528" i="14"/>
  <c r="B527" i="14"/>
  <c r="A527" i="14"/>
  <c r="B526" i="14"/>
  <c r="A526" i="14"/>
  <c r="B525" i="14"/>
  <c r="A525" i="14"/>
  <c r="B524" i="14"/>
  <c r="A524" i="14"/>
  <c r="B523" i="14"/>
  <c r="A523" i="14"/>
  <c r="B522" i="14"/>
  <c r="A522" i="14"/>
  <c r="B521" i="14"/>
  <c r="A521" i="14"/>
  <c r="B520" i="14"/>
  <c r="A520" i="14"/>
  <c r="B519" i="14"/>
  <c r="A519" i="14"/>
  <c r="B518" i="14"/>
  <c r="A518" i="14"/>
  <c r="B517" i="14"/>
  <c r="A517" i="14"/>
  <c r="B516" i="14"/>
  <c r="A516" i="14"/>
  <c r="B515" i="14"/>
  <c r="A515" i="14"/>
  <c r="B514" i="14"/>
  <c r="A514" i="14"/>
  <c r="B513" i="14"/>
  <c r="A513" i="14"/>
  <c r="B512" i="14"/>
  <c r="A512" i="14"/>
  <c r="B511" i="14"/>
  <c r="A511" i="14"/>
  <c r="B510" i="14"/>
  <c r="A510" i="14"/>
  <c r="B509" i="14"/>
  <c r="A509" i="14"/>
  <c r="B508" i="14"/>
  <c r="A508" i="14"/>
  <c r="B507" i="14"/>
  <c r="A507" i="14"/>
  <c r="B506" i="14"/>
  <c r="A506" i="14"/>
  <c r="B505" i="14"/>
  <c r="A505" i="14"/>
  <c r="B504" i="14"/>
  <c r="A504" i="14"/>
  <c r="B503" i="14"/>
  <c r="A503" i="14"/>
  <c r="B502" i="14"/>
  <c r="A502" i="14"/>
  <c r="B501" i="14"/>
  <c r="A501" i="14"/>
  <c r="B500" i="14"/>
  <c r="A500" i="14"/>
  <c r="B499" i="14"/>
  <c r="A499" i="14"/>
  <c r="B498" i="14"/>
  <c r="A498" i="14"/>
  <c r="B497" i="14"/>
  <c r="A497" i="14"/>
  <c r="B496" i="14"/>
  <c r="A496" i="14"/>
  <c r="B495" i="14"/>
  <c r="A495" i="14"/>
  <c r="B494" i="14"/>
  <c r="A494" i="14"/>
  <c r="B493" i="14"/>
  <c r="A493" i="14"/>
  <c r="B492" i="14"/>
  <c r="A492" i="14"/>
  <c r="B491" i="14"/>
  <c r="A491" i="14"/>
  <c r="B490" i="14"/>
  <c r="A490" i="14"/>
  <c r="B489" i="14"/>
  <c r="A489" i="14"/>
  <c r="B488" i="14"/>
  <c r="A488" i="14"/>
  <c r="B487" i="14"/>
  <c r="A487" i="14"/>
  <c r="B486" i="14"/>
  <c r="A486" i="14"/>
  <c r="B485" i="14"/>
  <c r="A485" i="14"/>
  <c r="B484" i="14"/>
  <c r="A484" i="14"/>
  <c r="B483" i="14"/>
  <c r="A483" i="14"/>
  <c r="B482" i="14"/>
  <c r="A482" i="14"/>
  <c r="B481" i="14"/>
  <c r="A481" i="14"/>
  <c r="B480" i="14"/>
  <c r="A480" i="14"/>
  <c r="B479" i="14"/>
  <c r="A479" i="14"/>
  <c r="B478" i="14"/>
  <c r="A478" i="14"/>
  <c r="B477" i="14"/>
  <c r="A477" i="14"/>
  <c r="B476" i="14"/>
  <c r="A476" i="14"/>
  <c r="B475" i="14"/>
  <c r="A475" i="14"/>
  <c r="B474" i="14"/>
  <c r="A474" i="14"/>
  <c r="B473" i="14"/>
  <c r="A473" i="14"/>
  <c r="B472" i="14"/>
  <c r="A472" i="14"/>
  <c r="B471" i="14"/>
  <c r="A471" i="14"/>
  <c r="B470" i="14"/>
  <c r="A470" i="14"/>
  <c r="B469" i="14"/>
  <c r="A469" i="14"/>
  <c r="B468" i="14"/>
  <c r="A468" i="14"/>
  <c r="B467" i="14"/>
  <c r="A467" i="14"/>
  <c r="B466" i="14"/>
  <c r="A466" i="14"/>
  <c r="B465" i="14"/>
  <c r="A465" i="14"/>
  <c r="B464" i="14"/>
  <c r="A464" i="14"/>
  <c r="B463" i="14"/>
  <c r="A463" i="14"/>
  <c r="B462" i="14"/>
  <c r="A462" i="14"/>
  <c r="B461" i="14"/>
  <c r="A461" i="14"/>
  <c r="B460" i="14"/>
  <c r="A460" i="14"/>
  <c r="B459" i="14"/>
  <c r="A459" i="14"/>
  <c r="B458" i="14"/>
  <c r="A458" i="14"/>
  <c r="B457" i="14"/>
  <c r="A457" i="14"/>
  <c r="B456" i="14"/>
  <c r="A456" i="14"/>
  <c r="B455" i="14"/>
  <c r="A455" i="14"/>
  <c r="B454" i="14"/>
  <c r="A454" i="14"/>
  <c r="B453" i="14"/>
  <c r="A453" i="14"/>
  <c r="B452" i="14"/>
  <c r="A452" i="14"/>
  <c r="B451" i="14"/>
  <c r="A451" i="14"/>
  <c r="B450" i="14"/>
  <c r="A450" i="14"/>
  <c r="B449" i="14"/>
  <c r="A449" i="14"/>
  <c r="B448" i="14"/>
  <c r="A448" i="14"/>
  <c r="B447" i="14"/>
  <c r="A447" i="14"/>
  <c r="B446" i="14"/>
  <c r="A446" i="14"/>
  <c r="B445" i="14"/>
  <c r="A445" i="14"/>
  <c r="B444" i="14"/>
  <c r="A444" i="14"/>
  <c r="B443" i="14"/>
  <c r="A443" i="14"/>
  <c r="B442" i="14"/>
  <c r="A442" i="14"/>
  <c r="B441" i="14"/>
  <c r="A441" i="14"/>
  <c r="B440" i="14"/>
  <c r="A440" i="14"/>
  <c r="B439" i="14"/>
  <c r="A439" i="14"/>
  <c r="B438" i="14"/>
  <c r="A438" i="14"/>
  <c r="B437" i="14"/>
  <c r="A437" i="14"/>
  <c r="B436" i="14"/>
  <c r="A436" i="14"/>
  <c r="B435" i="14"/>
  <c r="A435" i="14"/>
  <c r="B434" i="14"/>
  <c r="A434" i="14"/>
  <c r="B433" i="14"/>
  <c r="A433" i="14"/>
  <c r="B432" i="14"/>
  <c r="A432" i="14"/>
  <c r="B431" i="14"/>
  <c r="A431" i="14"/>
  <c r="B430" i="14"/>
  <c r="A430" i="14"/>
  <c r="B429" i="14"/>
  <c r="A429" i="14"/>
  <c r="B428" i="14"/>
  <c r="A428" i="14"/>
  <c r="B427" i="14"/>
  <c r="A427" i="14"/>
  <c r="B426" i="14"/>
  <c r="A426" i="14"/>
  <c r="B425" i="14"/>
  <c r="A425" i="14"/>
  <c r="B424" i="14"/>
  <c r="A424" i="14"/>
  <c r="B423" i="14"/>
  <c r="A423" i="14"/>
  <c r="B422" i="14"/>
  <c r="A422" i="14"/>
  <c r="B421" i="14"/>
  <c r="A421" i="14"/>
  <c r="B420" i="14"/>
  <c r="A420" i="14"/>
  <c r="B419" i="14"/>
  <c r="A419" i="14"/>
  <c r="B418" i="14"/>
  <c r="A418" i="14"/>
  <c r="B417" i="14"/>
  <c r="A417" i="14"/>
  <c r="B416" i="14"/>
  <c r="A416" i="14"/>
  <c r="B415" i="14"/>
  <c r="A415" i="14"/>
  <c r="B414" i="14"/>
  <c r="A414" i="14"/>
  <c r="B413" i="14"/>
  <c r="A413" i="14"/>
  <c r="B412" i="14"/>
  <c r="A412" i="14"/>
  <c r="B411" i="14"/>
  <c r="A411" i="14"/>
  <c r="B410" i="14"/>
  <c r="A410" i="14"/>
  <c r="B409" i="14"/>
  <c r="A409" i="14"/>
  <c r="B408" i="14"/>
  <c r="A408" i="14"/>
  <c r="B407" i="14"/>
  <c r="A407" i="14"/>
  <c r="B406" i="14"/>
  <c r="A406" i="14"/>
  <c r="B405" i="14"/>
  <c r="A405" i="14"/>
  <c r="B404" i="14"/>
  <c r="A404" i="14"/>
  <c r="B403" i="14"/>
  <c r="A403" i="14"/>
  <c r="B402" i="14"/>
  <c r="A402" i="14"/>
  <c r="B401" i="14"/>
  <c r="A401" i="14"/>
  <c r="B400" i="14"/>
  <c r="A400" i="14"/>
  <c r="B399" i="14"/>
  <c r="A399" i="14"/>
  <c r="B398" i="14"/>
  <c r="A398" i="14"/>
  <c r="B397" i="14"/>
  <c r="A397" i="14"/>
  <c r="B396" i="14"/>
  <c r="A396" i="14"/>
  <c r="B395" i="14"/>
  <c r="A395" i="14"/>
  <c r="B394" i="14"/>
  <c r="A394" i="14"/>
  <c r="B393" i="14"/>
  <c r="A393" i="14"/>
  <c r="B392" i="14"/>
  <c r="A392" i="14"/>
  <c r="B391" i="14"/>
  <c r="A391" i="14"/>
  <c r="B390" i="14"/>
  <c r="A390" i="14"/>
  <c r="B389" i="14"/>
  <c r="A389" i="14"/>
  <c r="B388" i="14"/>
  <c r="A388" i="14"/>
  <c r="B387" i="14"/>
  <c r="A387" i="14"/>
  <c r="B386" i="14"/>
  <c r="A386" i="14"/>
  <c r="B385" i="14"/>
  <c r="A385" i="14"/>
  <c r="B384" i="14"/>
  <c r="A384" i="14"/>
  <c r="B383" i="14"/>
  <c r="A383" i="14"/>
  <c r="B382" i="14"/>
  <c r="A382" i="14"/>
  <c r="B381" i="14"/>
  <c r="A381" i="14"/>
  <c r="B380" i="14"/>
  <c r="A380" i="14"/>
  <c r="B379" i="14"/>
  <c r="A379" i="14"/>
  <c r="B378" i="14"/>
  <c r="A378" i="14"/>
  <c r="B377" i="14"/>
  <c r="A377" i="14"/>
  <c r="B376" i="14"/>
  <c r="A376" i="14"/>
  <c r="B375" i="14"/>
  <c r="A375" i="14"/>
  <c r="B374" i="14"/>
  <c r="A374" i="14"/>
  <c r="B373" i="14"/>
  <c r="A373" i="14"/>
  <c r="B372" i="14"/>
  <c r="A372" i="14"/>
  <c r="B371" i="14"/>
  <c r="A371" i="14"/>
  <c r="B370" i="14"/>
  <c r="A370" i="14"/>
  <c r="B369" i="14"/>
  <c r="A369" i="14"/>
  <c r="B368" i="14"/>
  <c r="A368" i="14"/>
  <c r="B367" i="14"/>
  <c r="A367" i="14"/>
  <c r="B366" i="14"/>
  <c r="A366" i="14"/>
  <c r="B365" i="14"/>
  <c r="A365" i="14"/>
  <c r="B364" i="14"/>
  <c r="A364" i="14"/>
  <c r="B363" i="14"/>
  <c r="A363" i="14"/>
  <c r="B362" i="14"/>
  <c r="A362" i="14"/>
  <c r="B361" i="14"/>
  <c r="A361" i="14"/>
  <c r="B360" i="14"/>
  <c r="A360" i="14"/>
  <c r="B359" i="14"/>
  <c r="A359" i="14"/>
  <c r="B358" i="14"/>
  <c r="A358" i="14"/>
  <c r="B357" i="14"/>
  <c r="A357" i="14"/>
  <c r="B356" i="14"/>
  <c r="A356" i="14"/>
  <c r="B355" i="14"/>
  <c r="A355" i="14"/>
  <c r="B354" i="14"/>
  <c r="A354" i="14"/>
  <c r="B353" i="14"/>
  <c r="A353" i="14"/>
  <c r="B352" i="14"/>
  <c r="A352" i="14"/>
  <c r="B351" i="14"/>
  <c r="A351" i="14"/>
  <c r="B350" i="14"/>
  <c r="A350" i="14"/>
  <c r="B349" i="14"/>
  <c r="A349" i="14"/>
  <c r="B348" i="14"/>
  <c r="A348" i="14"/>
  <c r="B347" i="14"/>
  <c r="A347" i="14"/>
  <c r="B346" i="14"/>
  <c r="A346" i="14"/>
  <c r="B345" i="14"/>
  <c r="A345" i="14"/>
  <c r="B344" i="14"/>
  <c r="A344" i="14"/>
  <c r="B343" i="14"/>
  <c r="A343" i="14"/>
  <c r="B342" i="14"/>
  <c r="A342" i="14"/>
  <c r="B341" i="14"/>
  <c r="A341" i="14"/>
  <c r="B340" i="14"/>
  <c r="A340" i="14"/>
  <c r="B339" i="14"/>
  <c r="A339" i="14"/>
  <c r="B338" i="14"/>
  <c r="A338" i="14"/>
  <c r="B337" i="14"/>
  <c r="A337" i="14"/>
  <c r="B336" i="14"/>
  <c r="A336" i="14"/>
  <c r="B335" i="14"/>
  <c r="A335" i="14"/>
  <c r="B334" i="14"/>
  <c r="A334" i="14"/>
  <c r="B333" i="14"/>
  <c r="A333" i="14"/>
  <c r="B332" i="14"/>
  <c r="A332" i="14"/>
  <c r="B331" i="14"/>
  <c r="A331" i="14"/>
  <c r="B330" i="14"/>
  <c r="A330" i="14"/>
  <c r="B329" i="14"/>
  <c r="A329" i="14"/>
  <c r="B328" i="14"/>
  <c r="A328" i="14"/>
  <c r="B327" i="14"/>
  <c r="A327" i="14"/>
  <c r="B326" i="14"/>
  <c r="A326" i="14"/>
  <c r="B325" i="14"/>
  <c r="A325" i="14"/>
  <c r="B324" i="14"/>
  <c r="A324" i="14"/>
  <c r="B323" i="14"/>
  <c r="A323" i="14"/>
  <c r="B322" i="14"/>
  <c r="A322" i="14"/>
  <c r="B321" i="14"/>
  <c r="A321" i="14"/>
  <c r="B320" i="14"/>
  <c r="A320" i="14"/>
  <c r="B319" i="14"/>
  <c r="A319" i="14"/>
  <c r="B318" i="14"/>
  <c r="A318" i="14"/>
  <c r="B317" i="14"/>
  <c r="A317" i="14"/>
  <c r="B316" i="14"/>
  <c r="A316" i="14"/>
  <c r="B315" i="14"/>
  <c r="A315" i="14"/>
  <c r="B314" i="14"/>
  <c r="A314" i="14"/>
  <c r="B313" i="14"/>
  <c r="A313" i="14"/>
  <c r="B312" i="14"/>
  <c r="A312" i="14"/>
  <c r="B311" i="14"/>
  <c r="A311" i="14"/>
  <c r="B310" i="14"/>
  <c r="A310" i="14"/>
  <c r="B309" i="14"/>
  <c r="A309" i="14"/>
  <c r="B308" i="14"/>
  <c r="A308" i="14"/>
  <c r="B307" i="14"/>
  <c r="A307" i="14"/>
  <c r="B306" i="14"/>
  <c r="A306" i="14"/>
  <c r="B305" i="14"/>
  <c r="A305" i="14"/>
  <c r="B304" i="14"/>
  <c r="A304" i="14"/>
  <c r="B303" i="14"/>
  <c r="A303" i="14"/>
  <c r="B302" i="14"/>
  <c r="A302" i="14"/>
  <c r="B301" i="14"/>
  <c r="A301" i="14"/>
  <c r="B300" i="14"/>
  <c r="A300" i="14"/>
  <c r="B299" i="14"/>
  <c r="A299" i="14"/>
  <c r="B298" i="14"/>
  <c r="A298" i="14"/>
  <c r="B297" i="14"/>
  <c r="A297" i="14"/>
  <c r="B296" i="14"/>
  <c r="A296" i="14"/>
  <c r="B295" i="14"/>
  <c r="A295" i="14"/>
  <c r="B294" i="14"/>
  <c r="A294" i="14"/>
  <c r="B293" i="14"/>
  <c r="A293" i="14"/>
  <c r="B292" i="14"/>
  <c r="A292" i="14"/>
  <c r="B291" i="14"/>
  <c r="A291" i="14"/>
  <c r="B290" i="14"/>
  <c r="A290" i="14"/>
  <c r="B289" i="14"/>
  <c r="A289" i="14"/>
  <c r="B288" i="14"/>
  <c r="A288" i="14"/>
  <c r="B287" i="14"/>
  <c r="A287" i="14"/>
  <c r="B286" i="14"/>
  <c r="A286" i="14"/>
  <c r="B285" i="14"/>
  <c r="A285" i="14"/>
  <c r="B284" i="14"/>
  <c r="A284" i="14"/>
  <c r="B283" i="14"/>
  <c r="A283" i="14"/>
  <c r="B282" i="14"/>
  <c r="A282" i="14"/>
  <c r="B281" i="14"/>
  <c r="A281" i="14"/>
  <c r="B280" i="14"/>
  <c r="A280" i="14"/>
  <c r="B279" i="14"/>
  <c r="A279" i="14"/>
  <c r="B278" i="14"/>
  <c r="A278" i="14"/>
  <c r="B277" i="14"/>
  <c r="A277" i="14"/>
  <c r="B276" i="14"/>
  <c r="A276" i="14"/>
  <c r="B275" i="14"/>
  <c r="A275" i="14"/>
  <c r="B274" i="14"/>
  <c r="A274" i="14"/>
  <c r="B273" i="14"/>
  <c r="A273" i="14"/>
  <c r="B272" i="14"/>
  <c r="A272" i="14"/>
  <c r="B271" i="14"/>
  <c r="A271" i="14"/>
  <c r="B270" i="14"/>
  <c r="A270" i="14"/>
  <c r="B269" i="14"/>
  <c r="A269" i="14"/>
  <c r="B268" i="14"/>
  <c r="A268" i="14"/>
  <c r="B267" i="14"/>
  <c r="A267" i="14"/>
  <c r="B266" i="14"/>
  <c r="A266" i="14"/>
  <c r="B265" i="14"/>
  <c r="A265" i="14"/>
  <c r="B264" i="14"/>
  <c r="A264" i="14"/>
  <c r="B263" i="14"/>
  <c r="A263" i="14"/>
  <c r="B262" i="14"/>
  <c r="A262" i="14"/>
  <c r="B261" i="14"/>
  <c r="A261" i="14"/>
  <c r="B260" i="14"/>
  <c r="A260" i="14"/>
  <c r="B259" i="14"/>
  <c r="A259" i="14"/>
  <c r="B258" i="14"/>
  <c r="A258" i="14"/>
  <c r="B257" i="14"/>
  <c r="A257" i="14"/>
  <c r="B256" i="14"/>
  <c r="A256" i="14"/>
  <c r="B255" i="14"/>
  <c r="A255" i="14"/>
  <c r="B254" i="14"/>
  <c r="A254" i="14"/>
  <c r="B253" i="14"/>
  <c r="A253" i="14"/>
  <c r="B252" i="14"/>
  <c r="A252" i="14"/>
  <c r="B251" i="14"/>
  <c r="A251" i="14"/>
  <c r="B250" i="14"/>
  <c r="A250" i="14"/>
  <c r="B249" i="14"/>
  <c r="A249" i="14"/>
  <c r="B248" i="14"/>
  <c r="A248" i="14"/>
  <c r="B247" i="14"/>
  <c r="A247" i="14"/>
  <c r="B246" i="14"/>
  <c r="A246" i="14"/>
  <c r="B245" i="14"/>
  <c r="A245" i="14"/>
  <c r="B244" i="14"/>
  <c r="A244" i="14"/>
  <c r="B243" i="14"/>
  <c r="A243" i="14"/>
  <c r="B242" i="14"/>
  <c r="A242" i="14"/>
  <c r="B241" i="14"/>
  <c r="A241" i="14"/>
  <c r="B240" i="14"/>
  <c r="A240" i="14"/>
  <c r="B239" i="14"/>
  <c r="A239" i="14"/>
  <c r="B238" i="14"/>
  <c r="A238" i="14"/>
  <c r="B237" i="14"/>
  <c r="A237" i="14"/>
  <c r="B236" i="14"/>
  <c r="A236" i="14"/>
  <c r="B235" i="14"/>
  <c r="A235" i="14"/>
  <c r="B234" i="14"/>
  <c r="A234" i="14"/>
  <c r="B233" i="14"/>
  <c r="A233" i="14"/>
  <c r="B232" i="14"/>
  <c r="A232" i="14"/>
  <c r="B231" i="14"/>
  <c r="A231" i="14"/>
  <c r="B230" i="14"/>
  <c r="A230" i="14"/>
  <c r="B229" i="14"/>
  <c r="A229" i="14"/>
  <c r="B228" i="14"/>
  <c r="A228" i="14"/>
  <c r="B227" i="14"/>
  <c r="A227" i="14"/>
  <c r="B226" i="14"/>
  <c r="A226" i="14"/>
  <c r="B225" i="14"/>
  <c r="A225" i="14"/>
  <c r="B224" i="14"/>
  <c r="A224" i="14"/>
  <c r="B223" i="14"/>
  <c r="A223" i="14"/>
  <c r="B222" i="14"/>
  <c r="A222" i="14"/>
  <c r="B221" i="14"/>
  <c r="A221" i="14"/>
  <c r="B220" i="14"/>
  <c r="A220" i="14"/>
  <c r="B219" i="14"/>
  <c r="A219" i="14"/>
  <c r="B218" i="14"/>
  <c r="A218" i="14"/>
  <c r="B217" i="14"/>
  <c r="A217" i="14"/>
  <c r="B216" i="14"/>
  <c r="A216" i="14"/>
  <c r="B215" i="14"/>
  <c r="A215" i="14"/>
  <c r="B214" i="14"/>
  <c r="A214" i="14"/>
  <c r="B213" i="14"/>
  <c r="A213" i="14"/>
  <c r="B212" i="14"/>
  <c r="A212" i="14"/>
  <c r="B211" i="14"/>
  <c r="A211" i="14"/>
  <c r="B210" i="14"/>
  <c r="A210" i="14"/>
  <c r="B209" i="14"/>
  <c r="A209" i="14"/>
  <c r="B208" i="14"/>
  <c r="A208" i="14"/>
  <c r="B207" i="14"/>
  <c r="A207" i="14"/>
  <c r="B206" i="14"/>
  <c r="A206" i="14"/>
  <c r="B205" i="14"/>
  <c r="A205" i="14"/>
  <c r="B204" i="14"/>
  <c r="A204" i="14"/>
  <c r="B203" i="14"/>
  <c r="A203" i="14"/>
  <c r="B202" i="14"/>
  <c r="A202" i="14"/>
  <c r="B201" i="14"/>
  <c r="A201" i="14"/>
  <c r="B200" i="14"/>
  <c r="A200" i="14"/>
  <c r="B199" i="14"/>
  <c r="A199" i="14"/>
  <c r="B198" i="14"/>
  <c r="A198" i="14"/>
  <c r="B197" i="14"/>
  <c r="A197" i="14"/>
  <c r="B196" i="14"/>
  <c r="A196" i="14"/>
  <c r="B195" i="14"/>
  <c r="A195" i="14"/>
  <c r="B194" i="14"/>
  <c r="A194" i="14"/>
  <c r="B193" i="14"/>
  <c r="A193" i="14"/>
  <c r="B192" i="14"/>
  <c r="A192" i="14"/>
  <c r="B191" i="14"/>
  <c r="A191" i="14"/>
  <c r="B190" i="14"/>
  <c r="A190" i="14"/>
  <c r="B189" i="14"/>
  <c r="A189" i="14"/>
  <c r="B188" i="14"/>
  <c r="A188" i="14"/>
  <c r="B187" i="14"/>
  <c r="A187" i="14"/>
  <c r="B186" i="14"/>
  <c r="A186" i="14"/>
  <c r="B185" i="14"/>
  <c r="A185" i="14"/>
  <c r="B184" i="14"/>
  <c r="A184" i="14"/>
  <c r="B183" i="14"/>
  <c r="A183" i="14"/>
  <c r="B182" i="14"/>
  <c r="A182" i="14"/>
  <c r="B181" i="14"/>
  <c r="A181" i="14"/>
  <c r="B180" i="14"/>
  <c r="A180" i="14"/>
  <c r="B179" i="14"/>
  <c r="A179" i="14"/>
  <c r="B178" i="14"/>
  <c r="A178" i="14"/>
  <c r="B177" i="14"/>
  <c r="A177" i="14"/>
  <c r="B176" i="14"/>
  <c r="A176" i="14"/>
  <c r="B175" i="14"/>
  <c r="A175" i="14"/>
  <c r="B174" i="14"/>
  <c r="A174" i="14"/>
  <c r="B173" i="14"/>
  <c r="A173" i="14"/>
  <c r="B172" i="14"/>
  <c r="A172" i="14"/>
  <c r="B171" i="14"/>
  <c r="A171" i="14"/>
  <c r="B170" i="14"/>
  <c r="A170" i="14"/>
  <c r="B169" i="14"/>
  <c r="A169" i="14"/>
  <c r="B168" i="14"/>
  <c r="A168" i="14"/>
  <c r="B167" i="14"/>
  <c r="A167" i="14"/>
  <c r="B166" i="14"/>
  <c r="A166" i="14"/>
  <c r="B165" i="14"/>
  <c r="A165" i="14"/>
  <c r="B164" i="14"/>
  <c r="A164" i="14"/>
  <c r="B163" i="14"/>
  <c r="A163" i="14"/>
  <c r="B162" i="14"/>
  <c r="A162" i="14"/>
  <c r="B161" i="14"/>
  <c r="A161" i="14"/>
  <c r="B160" i="14"/>
  <c r="A160" i="14"/>
  <c r="B159" i="14"/>
  <c r="A159" i="14"/>
  <c r="B158" i="14"/>
  <c r="A158" i="14"/>
  <c r="B157" i="14"/>
  <c r="A157" i="14"/>
  <c r="B156" i="14"/>
  <c r="A156" i="14"/>
  <c r="B155" i="14"/>
  <c r="A155" i="14"/>
  <c r="B154" i="14"/>
  <c r="A154" i="14"/>
  <c r="B153" i="14"/>
  <c r="A153" i="14"/>
  <c r="B152" i="14"/>
  <c r="A152" i="14"/>
  <c r="B151" i="14"/>
  <c r="A151" i="14"/>
  <c r="B150" i="14"/>
  <c r="A150" i="14"/>
  <c r="B149" i="14"/>
  <c r="A149" i="14"/>
  <c r="B148" i="14"/>
  <c r="A148" i="14"/>
  <c r="B147" i="14"/>
  <c r="A147" i="14"/>
  <c r="B146" i="14"/>
  <c r="A146" i="14"/>
  <c r="B145" i="14"/>
  <c r="A145" i="14"/>
  <c r="B144" i="14"/>
  <c r="A144" i="14"/>
  <c r="B143" i="14"/>
  <c r="A143" i="14"/>
  <c r="B142" i="14"/>
  <c r="A142" i="14"/>
  <c r="B141" i="14"/>
  <c r="A141" i="14"/>
  <c r="B140" i="14"/>
  <c r="A140" i="14"/>
  <c r="B139" i="14"/>
  <c r="A139" i="14"/>
  <c r="B138" i="14"/>
  <c r="A138" i="14"/>
  <c r="B137" i="14"/>
  <c r="A137" i="14"/>
  <c r="B136" i="14"/>
  <c r="A136" i="14"/>
  <c r="B135" i="14"/>
  <c r="A135" i="14"/>
  <c r="B134" i="14"/>
  <c r="A134" i="14"/>
  <c r="B133" i="14"/>
  <c r="A133" i="14"/>
  <c r="B132" i="14"/>
  <c r="A132" i="14"/>
  <c r="B131" i="14"/>
  <c r="A131" i="14"/>
  <c r="B130" i="14"/>
  <c r="A130" i="14"/>
  <c r="B129" i="14"/>
  <c r="A129" i="14"/>
  <c r="B128" i="14"/>
  <c r="A128" i="14"/>
  <c r="B127" i="14"/>
  <c r="A127" i="14"/>
  <c r="B126" i="14"/>
  <c r="A126" i="14"/>
  <c r="B125" i="14"/>
  <c r="A125" i="14"/>
  <c r="B124" i="14"/>
  <c r="A124" i="14"/>
  <c r="B123" i="14"/>
  <c r="A123" i="14"/>
  <c r="B122" i="14"/>
  <c r="A122" i="14"/>
  <c r="B121" i="14"/>
  <c r="A121" i="14"/>
  <c r="B120" i="14"/>
  <c r="A120" i="14"/>
  <c r="B119" i="14"/>
  <c r="A119" i="14"/>
  <c r="B118" i="14"/>
  <c r="A118" i="14"/>
  <c r="B117" i="14"/>
  <c r="A117" i="14"/>
  <c r="B116" i="14"/>
  <c r="A116" i="14"/>
  <c r="B115" i="14"/>
  <c r="A115" i="14"/>
  <c r="B114" i="14"/>
  <c r="A114" i="14"/>
  <c r="B113" i="14"/>
  <c r="A113" i="14"/>
  <c r="B112" i="14"/>
  <c r="A112" i="14"/>
  <c r="B111" i="14"/>
  <c r="A111" i="14"/>
  <c r="B110" i="14"/>
  <c r="A110" i="14"/>
  <c r="B109" i="14"/>
  <c r="A109" i="14"/>
  <c r="B108" i="14"/>
  <c r="A108" i="14"/>
  <c r="B107" i="14"/>
  <c r="A107" i="14"/>
  <c r="B106" i="14"/>
  <c r="A106" i="14"/>
  <c r="B105" i="14"/>
  <c r="A105" i="14"/>
  <c r="B104" i="14"/>
  <c r="A104" i="14"/>
  <c r="B103" i="14"/>
  <c r="A103" i="14"/>
  <c r="B102" i="14"/>
  <c r="A102" i="14"/>
  <c r="B101" i="14"/>
  <c r="A101" i="14"/>
  <c r="B100" i="14"/>
  <c r="A100" i="14"/>
  <c r="B99" i="14"/>
  <c r="A99" i="14"/>
  <c r="B98" i="14"/>
  <c r="A98" i="14"/>
  <c r="B97" i="14"/>
  <c r="A97" i="14"/>
  <c r="B96" i="14"/>
  <c r="A96" i="14"/>
  <c r="B95" i="14"/>
  <c r="A95" i="14"/>
  <c r="B94" i="14"/>
  <c r="A94" i="14"/>
  <c r="B93" i="14"/>
  <c r="A93" i="14"/>
  <c r="B92" i="14"/>
  <c r="A92" i="14"/>
  <c r="B91" i="14"/>
  <c r="A91" i="14"/>
  <c r="B90" i="14"/>
  <c r="A90" i="14"/>
  <c r="B89" i="14"/>
  <c r="A89" i="14"/>
  <c r="B88" i="14"/>
  <c r="A88" i="14"/>
  <c r="B87" i="14"/>
  <c r="A87" i="14"/>
  <c r="B86" i="14"/>
  <c r="A86" i="14"/>
  <c r="B85" i="14"/>
  <c r="A85" i="14"/>
  <c r="B84" i="14"/>
  <c r="A84" i="14"/>
  <c r="B83" i="14"/>
  <c r="A83" i="14"/>
  <c r="B82" i="14"/>
  <c r="A82" i="14"/>
  <c r="B81" i="14"/>
  <c r="A81" i="14"/>
  <c r="B80" i="14"/>
  <c r="A80" i="14"/>
  <c r="B79" i="14"/>
  <c r="A79" i="14"/>
  <c r="B78" i="14"/>
  <c r="A78" i="14"/>
  <c r="B77" i="14"/>
  <c r="A77" i="14"/>
  <c r="B76" i="14"/>
  <c r="A76" i="14"/>
  <c r="B75" i="14"/>
  <c r="A75" i="14"/>
  <c r="B74" i="14"/>
  <c r="A74" i="14"/>
  <c r="B73" i="14"/>
  <c r="A73" i="14"/>
  <c r="B72" i="14"/>
  <c r="A72" i="14"/>
  <c r="B71" i="14"/>
  <c r="A71" i="14"/>
  <c r="B70" i="14"/>
  <c r="A70" i="14"/>
  <c r="B69" i="14"/>
  <c r="A69" i="14"/>
  <c r="B68" i="14"/>
  <c r="A68" i="14"/>
  <c r="B67" i="14"/>
  <c r="A67" i="14"/>
  <c r="B66" i="14"/>
  <c r="A66" i="14"/>
  <c r="B65" i="14"/>
  <c r="A65" i="14"/>
  <c r="B64" i="14"/>
  <c r="A64" i="14"/>
  <c r="B63" i="14"/>
  <c r="A63" i="14"/>
  <c r="B62" i="14"/>
  <c r="A62" i="14"/>
  <c r="B61" i="14"/>
  <c r="A61" i="14"/>
  <c r="B60" i="14"/>
  <c r="A60" i="14"/>
  <c r="B59" i="14"/>
  <c r="A59" i="14"/>
  <c r="B58" i="14"/>
  <c r="A58" i="14"/>
  <c r="B57" i="14"/>
  <c r="A57" i="14"/>
  <c r="B56" i="14"/>
  <c r="A56" i="14"/>
  <c r="B55" i="14"/>
  <c r="A55" i="14"/>
  <c r="B54" i="14"/>
  <c r="A54" i="14"/>
  <c r="B53" i="14"/>
  <c r="A53" i="14"/>
  <c r="B52" i="14"/>
  <c r="A52" i="14"/>
  <c r="B51" i="14"/>
  <c r="A51" i="14"/>
  <c r="B50" i="14"/>
  <c r="A50" i="14"/>
  <c r="B49" i="14"/>
  <c r="A49" i="14"/>
  <c r="B48" i="14"/>
  <c r="A48" i="14"/>
  <c r="B47" i="14"/>
  <c r="A47" i="14"/>
  <c r="B46" i="14"/>
  <c r="A46" i="14"/>
  <c r="B45" i="14"/>
  <c r="A45" i="14"/>
  <c r="B44" i="14"/>
  <c r="A44" i="14"/>
  <c r="B43" i="14"/>
  <c r="A43" i="14"/>
  <c r="B42" i="14"/>
  <c r="A42" i="14"/>
  <c r="B41" i="14"/>
  <c r="A41" i="14"/>
  <c r="B40" i="14"/>
  <c r="A40" i="14"/>
  <c r="B39" i="14"/>
  <c r="A39" i="14"/>
  <c r="B38" i="14"/>
  <c r="A38" i="14"/>
  <c r="B37" i="14"/>
  <c r="A37" i="14"/>
  <c r="B36" i="14"/>
  <c r="A36" i="14"/>
  <c r="B35" i="14"/>
  <c r="A35" i="14"/>
  <c r="B34" i="14"/>
  <c r="A34" i="14"/>
  <c r="B33" i="14"/>
  <c r="A33" i="14"/>
  <c r="B32" i="14"/>
  <c r="A32" i="14"/>
  <c r="B31" i="14"/>
  <c r="A31" i="14"/>
  <c r="B30" i="14"/>
  <c r="A30" i="14"/>
  <c r="B29" i="14"/>
  <c r="A29" i="14"/>
  <c r="B28" i="14"/>
  <c r="A28" i="14"/>
  <c r="B27" i="14"/>
  <c r="A27" i="14"/>
  <c r="B26" i="14"/>
  <c r="A26" i="14"/>
  <c r="B25" i="14"/>
  <c r="A25" i="14"/>
  <c r="B24" i="14"/>
  <c r="A24" i="14"/>
  <c r="B23" i="14"/>
  <c r="A23" i="14"/>
  <c r="B22" i="14"/>
  <c r="A22" i="14"/>
  <c r="B21" i="14"/>
  <c r="A21" i="14"/>
  <c r="B20" i="14"/>
  <c r="A20" i="14"/>
  <c r="B19" i="14"/>
  <c r="A19" i="14"/>
  <c r="B18" i="14"/>
  <c r="A18" i="14"/>
  <c r="B17" i="14"/>
  <c r="A17" i="14"/>
  <c r="B16" i="14"/>
  <c r="A16" i="14"/>
  <c r="B15" i="14"/>
  <c r="A15" i="14"/>
  <c r="B14" i="14"/>
  <c r="A14" i="14"/>
  <c r="B13" i="14"/>
  <c r="A13" i="14"/>
  <c r="B12" i="14"/>
  <c r="A12" i="14"/>
  <c r="B11" i="14"/>
  <c r="A11" i="14"/>
  <c r="B10" i="14"/>
  <c r="A10" i="14"/>
  <c r="B9" i="14"/>
  <c r="A9" i="14"/>
  <c r="B8" i="14"/>
  <c r="A8" i="14"/>
  <c r="B7" i="14"/>
  <c r="A7" i="14"/>
  <c r="B6" i="14"/>
  <c r="A6" i="14"/>
  <c r="J42" i="4" l="1"/>
  <c r="J43" i="4"/>
  <c r="J44" i="4"/>
  <c r="J45" i="4"/>
  <c r="I52" i="4"/>
  <c r="R4" i="1" l="1"/>
  <c r="Q55" i="4" l="1"/>
  <c r="Q54" i="4"/>
  <c r="Q53" i="4"/>
  <c r="Q52" i="4"/>
  <c r="I53" i="4"/>
  <c r="I54" i="4"/>
  <c r="I55" i="4"/>
  <c r="K40" i="2" l="1"/>
  <c r="K51" i="2" s="1"/>
  <c r="J40" i="2"/>
  <c r="J51" i="2" s="1"/>
  <c r="I40" i="2"/>
  <c r="I51" i="2" s="1"/>
  <c r="F40" i="4"/>
  <c r="G40" i="4"/>
  <c r="F51" i="4"/>
  <c r="G51" i="4"/>
  <c r="F63" i="4"/>
  <c r="F101" i="4" s="1"/>
  <c r="G63" i="4"/>
  <c r="G101" i="4" s="1"/>
  <c r="N3" i="4"/>
  <c r="O3" i="4"/>
  <c r="M3" i="4"/>
  <c r="M2" i="4" s="1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65" i="4"/>
  <c r="O40" i="4" l="1"/>
  <c r="N2" i="4"/>
  <c r="O51" i="4"/>
  <c r="N40" i="4"/>
  <c r="N51" i="4"/>
  <c r="V3" i="4"/>
  <c r="W3" i="4"/>
  <c r="W40" i="4"/>
  <c r="W51" i="4" l="1"/>
  <c r="AL3" i="4"/>
  <c r="V51" i="4"/>
  <c r="AK3" i="4"/>
  <c r="V40" i="4"/>
  <c r="C100" i="4" l="1"/>
  <c r="A100" i="4"/>
  <c r="D63" i="4"/>
  <c r="D101" i="4" s="1"/>
  <c r="E63" i="4"/>
  <c r="E101" i="4" s="1"/>
  <c r="C63" i="4"/>
  <c r="C101" i="4" s="1"/>
  <c r="B62" i="4"/>
  <c r="B100" i="4" s="1"/>
  <c r="H3" i="13"/>
  <c r="H2" i="13"/>
  <c r="R42" i="4"/>
  <c r="R43" i="4"/>
  <c r="R44" i="4"/>
  <c r="R45" i="4"/>
  <c r="R41" i="4"/>
  <c r="I6" i="4"/>
  <c r="J6" i="4"/>
  <c r="I7" i="4"/>
  <c r="J7" i="4"/>
  <c r="I8" i="4"/>
  <c r="J8" i="4"/>
  <c r="I9" i="4"/>
  <c r="J9" i="4"/>
  <c r="I10" i="4"/>
  <c r="J10" i="4"/>
  <c r="I11" i="4"/>
  <c r="J11" i="4"/>
  <c r="I12" i="4"/>
  <c r="J12" i="4"/>
  <c r="I13" i="4"/>
  <c r="J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J5" i="4"/>
  <c r="I5" i="4"/>
  <c r="L3" i="4"/>
  <c r="M51" i="4"/>
  <c r="K3" i="4"/>
  <c r="H4" i="13"/>
  <c r="J1" i="4"/>
  <c r="M40" i="4"/>
  <c r="O5" i="11"/>
  <c r="M5" i="11"/>
  <c r="C40" i="2"/>
  <c r="D40" i="2"/>
  <c r="E40" i="2"/>
  <c r="F40" i="2"/>
  <c r="G40" i="2"/>
  <c r="C51" i="2"/>
  <c r="D51" i="2"/>
  <c r="E51" i="2"/>
  <c r="F51" i="2"/>
  <c r="G51" i="2"/>
  <c r="E51" i="4"/>
  <c r="D51" i="4"/>
  <c r="C51" i="4"/>
  <c r="E40" i="4"/>
  <c r="D40" i="4"/>
  <c r="C40" i="4"/>
  <c r="K51" i="4" l="1"/>
  <c r="K2" i="4"/>
  <c r="L40" i="4"/>
  <c r="L2" i="4"/>
  <c r="K40" i="4"/>
  <c r="R31" i="4"/>
  <c r="AN31" i="4" s="1"/>
  <c r="R23" i="4"/>
  <c r="AN23" i="4" s="1"/>
  <c r="R15" i="4"/>
  <c r="AN15" i="4" s="1"/>
  <c r="R7" i="4"/>
  <c r="AN7" i="4" s="1"/>
  <c r="Q31" i="4"/>
  <c r="Q23" i="4"/>
  <c r="Q15" i="4"/>
  <c r="Q7" i="4"/>
  <c r="Q30" i="4"/>
  <c r="Q22" i="4"/>
  <c r="Q14" i="4"/>
  <c r="Q6" i="4"/>
  <c r="R30" i="4"/>
  <c r="AN30" i="4" s="1"/>
  <c r="R5" i="4"/>
  <c r="Q29" i="4"/>
  <c r="Q21" i="4"/>
  <c r="R36" i="4"/>
  <c r="AN36" i="4" s="1"/>
  <c r="R20" i="4"/>
  <c r="AN20" i="4" s="1"/>
  <c r="Q5" i="4"/>
  <c r="R21" i="4"/>
  <c r="AN21" i="4" s="1"/>
  <c r="R13" i="4"/>
  <c r="AN13" i="4" s="1"/>
  <c r="Q36" i="4"/>
  <c r="Q28" i="4"/>
  <c r="Q20" i="4"/>
  <c r="Q12" i="4"/>
  <c r="R35" i="4"/>
  <c r="AN35" i="4" s="1"/>
  <c r="R27" i="4"/>
  <c r="AN27" i="4" s="1"/>
  <c r="R19" i="4"/>
  <c r="AN19" i="4" s="1"/>
  <c r="R11" i="4"/>
  <c r="AN11" i="4" s="1"/>
  <c r="S3" i="4"/>
  <c r="Q35" i="4"/>
  <c r="Q27" i="4"/>
  <c r="Q19" i="4"/>
  <c r="Q11" i="4"/>
  <c r="R34" i="4"/>
  <c r="AN34" i="4" s="1"/>
  <c r="R26" i="4"/>
  <c r="AN26" i="4" s="1"/>
  <c r="R18" i="4"/>
  <c r="AN18" i="4" s="1"/>
  <c r="R10" i="4"/>
  <c r="AN10" i="4" s="1"/>
  <c r="R22" i="4"/>
  <c r="AN22" i="4" s="1"/>
  <c r="R14" i="4"/>
  <c r="AN14" i="4" s="1"/>
  <c r="R6" i="4"/>
  <c r="AN6" i="4" s="1"/>
  <c r="Q13" i="4"/>
  <c r="Q34" i="4"/>
  <c r="Q26" i="4"/>
  <c r="Q18" i="4"/>
  <c r="Q10" i="4"/>
  <c r="R29" i="4"/>
  <c r="AN29" i="4" s="1"/>
  <c r="R33" i="4"/>
  <c r="AN33" i="4" s="1"/>
  <c r="R25" i="4"/>
  <c r="AN25" i="4" s="1"/>
  <c r="R17" i="4"/>
  <c r="AN17" i="4" s="1"/>
  <c r="R9" i="4"/>
  <c r="AN9" i="4" s="1"/>
  <c r="Q33" i="4"/>
  <c r="Q25" i="4"/>
  <c r="Q17" i="4"/>
  <c r="Q9" i="4"/>
  <c r="U3" i="4"/>
  <c r="R32" i="4"/>
  <c r="AN32" i="4" s="1"/>
  <c r="R24" i="4"/>
  <c r="AN24" i="4" s="1"/>
  <c r="R16" i="4"/>
  <c r="AN16" i="4" s="1"/>
  <c r="R8" i="4"/>
  <c r="AN8" i="4" s="1"/>
  <c r="Q32" i="4"/>
  <c r="Q24" i="4"/>
  <c r="Q16" i="4"/>
  <c r="Q8" i="4"/>
  <c r="T3" i="4"/>
  <c r="L51" i="4"/>
  <c r="R28" i="4"/>
  <c r="AN28" i="4" s="1"/>
  <c r="R12" i="4"/>
  <c r="AN12" i="4" s="1"/>
  <c r="T51" i="4" l="1"/>
  <c r="AI3" i="4"/>
  <c r="U40" i="4"/>
  <c r="AJ3" i="4"/>
  <c r="S51" i="4"/>
  <c r="AH3" i="4"/>
  <c r="T40" i="4"/>
  <c r="U51" i="4"/>
  <c r="S40" i="4"/>
  <c r="L74" i="11" l="1"/>
  <c r="L75" i="11"/>
  <c r="L76" i="11"/>
  <c r="L7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 l="1"/>
  <c r="L67" i="11" l="1"/>
  <c r="O13" i="11" s="1"/>
  <c r="O29" i="11" l="1"/>
  <c r="O30" i="11"/>
  <c r="O61" i="11"/>
  <c r="O47" i="11"/>
  <c r="O27" i="11"/>
  <c r="O45" i="11"/>
  <c r="O44" i="11"/>
  <c r="O74" i="11"/>
  <c r="O16" i="11"/>
  <c r="O35" i="11"/>
  <c r="O75" i="11"/>
  <c r="O22" i="11"/>
  <c r="O55" i="11"/>
  <c r="O62" i="11"/>
  <c r="O14" i="11"/>
  <c r="O64" i="11"/>
  <c r="K4" i="4" s="1"/>
  <c r="O37" i="11"/>
  <c r="O65" i="11"/>
  <c r="D4" i="4" s="1"/>
  <c r="O20" i="11"/>
  <c r="O31" i="11"/>
  <c r="O17" i="11"/>
  <c r="O36" i="11"/>
  <c r="O25" i="11"/>
  <c r="O10" i="11"/>
  <c r="O40" i="11"/>
  <c r="O54" i="11"/>
  <c r="O63" i="11"/>
  <c r="O60" i="11"/>
  <c r="O59" i="11"/>
  <c r="O57" i="11"/>
  <c r="O52" i="11"/>
  <c r="O46" i="11"/>
  <c r="O26" i="11"/>
  <c r="O49" i="11"/>
  <c r="O24" i="11"/>
  <c r="O38" i="11"/>
  <c r="O58" i="11"/>
  <c r="O66" i="11"/>
  <c r="E4" i="4" s="1"/>
  <c r="O11" i="11"/>
  <c r="O50" i="11"/>
  <c r="O76" i="11"/>
  <c r="O21" i="11"/>
  <c r="O23" i="11"/>
  <c r="O8" i="11"/>
  <c r="O51" i="11"/>
  <c r="O39" i="11"/>
  <c r="O32" i="11"/>
  <c r="O53" i="11"/>
  <c r="O28" i="11"/>
  <c r="O56" i="11"/>
  <c r="O43" i="11"/>
  <c r="O19" i="11"/>
  <c r="O15" i="11"/>
  <c r="O48" i="11"/>
  <c r="O18" i="11"/>
  <c r="O9" i="11"/>
  <c r="O34" i="11"/>
  <c r="O41" i="11"/>
  <c r="O77" i="11"/>
  <c r="O33" i="11"/>
  <c r="O12" i="11"/>
  <c r="O42" i="11"/>
  <c r="O4" i="4"/>
  <c r="G4" i="4"/>
  <c r="O67" i="11"/>
  <c r="N4" i="4" s="1"/>
  <c r="N5" i="4" s="1"/>
  <c r="M77" i="11"/>
  <c r="M9" i="11"/>
  <c r="M8" i="11"/>
  <c r="M66" i="11"/>
  <c r="L68" i="11"/>
  <c r="O68" i="11" s="1"/>
  <c r="M67" i="11"/>
  <c r="L4" i="4" l="1"/>
  <c r="L36" i="4" s="1"/>
  <c r="M4" i="4"/>
  <c r="M18" i="4" s="1"/>
  <c r="C4" i="4"/>
  <c r="C19" i="4" s="1"/>
  <c r="K28" i="4"/>
  <c r="K6" i="4"/>
  <c r="K25" i="4"/>
  <c r="K10" i="4"/>
  <c r="K11" i="4"/>
  <c r="K7" i="4"/>
  <c r="K13" i="4"/>
  <c r="K26" i="4"/>
  <c r="K31" i="4"/>
  <c r="K9" i="4"/>
  <c r="K21" i="4"/>
  <c r="K20" i="4"/>
  <c r="K30" i="4"/>
  <c r="K15" i="4"/>
  <c r="K36" i="4"/>
  <c r="K14" i="4"/>
  <c r="M21" i="4"/>
  <c r="F4" i="4"/>
  <c r="F6" i="4" s="1"/>
  <c r="K17" i="4"/>
  <c r="K27" i="4"/>
  <c r="K8" i="4"/>
  <c r="K12" i="4"/>
  <c r="K16" i="4"/>
  <c r="K18" i="4"/>
  <c r="K24" i="4"/>
  <c r="K5" i="4"/>
  <c r="K33" i="4"/>
  <c r="K32" i="4"/>
  <c r="K22" i="4"/>
  <c r="K34" i="4"/>
  <c r="K29" i="4"/>
  <c r="K23" i="4"/>
  <c r="K19" i="4"/>
  <c r="K35" i="4"/>
  <c r="M32" i="4"/>
  <c r="N28" i="4"/>
  <c r="N8" i="4"/>
  <c r="N22" i="4"/>
  <c r="N27" i="4"/>
  <c r="N12" i="4"/>
  <c r="N21" i="4"/>
  <c r="N33" i="4"/>
  <c r="N13" i="4"/>
  <c r="N17" i="4"/>
  <c r="N19" i="4"/>
  <c r="N31" i="4"/>
  <c r="N20" i="4"/>
  <c r="N34" i="4"/>
  <c r="N18" i="4"/>
  <c r="N7" i="4"/>
  <c r="N11" i="4"/>
  <c r="N9" i="4"/>
  <c r="N6" i="4"/>
  <c r="N36" i="4"/>
  <c r="N26" i="4"/>
  <c r="N15" i="4"/>
  <c r="N14" i="4"/>
  <c r="N10" i="4"/>
  <c r="N30" i="4"/>
  <c r="N23" i="4"/>
  <c r="O33" i="4"/>
  <c r="O16" i="4"/>
  <c r="O19" i="4"/>
  <c r="O20" i="4"/>
  <c r="O35" i="4"/>
  <c r="O10" i="4"/>
  <c r="O30" i="4"/>
  <c r="N16" i="4"/>
  <c r="N29" i="4"/>
  <c r="O26" i="4"/>
  <c r="O13" i="4"/>
  <c r="O6" i="4"/>
  <c r="N24" i="4"/>
  <c r="N35" i="4"/>
  <c r="O22" i="4"/>
  <c r="O9" i="4"/>
  <c r="O32" i="4"/>
  <c r="O23" i="4"/>
  <c r="O14" i="4"/>
  <c r="N32" i="4"/>
  <c r="N25" i="4"/>
  <c r="O36" i="4"/>
  <c r="O24" i="4"/>
  <c r="O31" i="4"/>
  <c r="O34" i="4"/>
  <c r="O8" i="4"/>
  <c r="O21" i="4"/>
  <c r="O28" i="4"/>
  <c r="O5" i="4"/>
  <c r="O54" i="4"/>
  <c r="O12" i="4"/>
  <c r="O29" i="4"/>
  <c r="O18" i="4"/>
  <c r="O27" i="4"/>
  <c r="O25" i="4"/>
  <c r="O15" i="4"/>
  <c r="O17" i="4"/>
  <c r="O11" i="4"/>
  <c r="O7" i="4"/>
  <c r="L16" i="4"/>
  <c r="L12" i="4"/>
  <c r="L26" i="4"/>
  <c r="D24" i="4"/>
  <c r="D25" i="4"/>
  <c r="D11" i="4"/>
  <c r="D55" i="4" s="1"/>
  <c r="D16" i="4"/>
  <c r="D15" i="4"/>
  <c r="D27" i="4"/>
  <c r="D6" i="4"/>
  <c r="D21" i="4"/>
  <c r="D12" i="4"/>
  <c r="D14" i="4"/>
  <c r="D30" i="4"/>
  <c r="D34" i="4"/>
  <c r="D13" i="4"/>
  <c r="D18" i="4"/>
  <c r="D19" i="4"/>
  <c r="D10" i="4"/>
  <c r="D54" i="4"/>
  <c r="D20" i="4"/>
  <c r="D32" i="4"/>
  <c r="D26" i="4"/>
  <c r="D8" i="4"/>
  <c r="D31" i="4"/>
  <c r="D33" i="4"/>
  <c r="D23" i="4"/>
  <c r="D36" i="4"/>
  <c r="D28" i="4"/>
  <c r="D5" i="4"/>
  <c r="D9" i="4"/>
  <c r="D7" i="4"/>
  <c r="D35" i="4"/>
  <c r="D29" i="4"/>
  <c r="D17" i="4"/>
  <c r="D22" i="4"/>
  <c r="L5" i="4"/>
  <c r="F54" i="4"/>
  <c r="L25" i="4"/>
  <c r="L6" i="4"/>
  <c r="G21" i="4"/>
  <c r="G15" i="4"/>
  <c r="G18" i="4"/>
  <c r="G17" i="4"/>
  <c r="G36" i="4"/>
  <c r="G16" i="4"/>
  <c r="G27" i="4"/>
  <c r="G20" i="4"/>
  <c r="G5" i="4"/>
  <c r="G12" i="4"/>
  <c r="G22" i="4"/>
  <c r="G9" i="4"/>
  <c r="G13" i="4"/>
  <c r="G29" i="4"/>
  <c r="G25" i="4"/>
  <c r="G35" i="4"/>
  <c r="G11" i="4"/>
  <c r="G55" i="4" s="1"/>
  <c r="G26" i="4"/>
  <c r="G31" i="4"/>
  <c r="G28" i="4"/>
  <c r="G24" i="4"/>
  <c r="G34" i="4"/>
  <c r="G23" i="4"/>
  <c r="G10" i="4"/>
  <c r="G32" i="4"/>
  <c r="G8" i="4"/>
  <c r="G19" i="4"/>
  <c r="G54" i="4"/>
  <c r="G6" i="4"/>
  <c r="G14" i="4"/>
  <c r="G7" i="4"/>
  <c r="G30" i="4"/>
  <c r="G33" i="4"/>
  <c r="L20" i="4"/>
  <c r="E35" i="4"/>
  <c r="E15" i="4"/>
  <c r="E24" i="4"/>
  <c r="E25" i="4"/>
  <c r="E6" i="4"/>
  <c r="E11" i="4"/>
  <c r="E55" i="4" s="1"/>
  <c r="E34" i="4"/>
  <c r="E14" i="4"/>
  <c r="E29" i="4"/>
  <c r="E33" i="4"/>
  <c r="E36" i="4"/>
  <c r="E7" i="4"/>
  <c r="E28" i="4"/>
  <c r="E13" i="4"/>
  <c r="E32" i="4"/>
  <c r="E8" i="4"/>
  <c r="E27" i="4"/>
  <c r="E9" i="4"/>
  <c r="E31" i="4"/>
  <c r="E10" i="4"/>
  <c r="E12" i="4"/>
  <c r="E30" i="4"/>
  <c r="E18" i="4"/>
  <c r="E5" i="4"/>
  <c r="E21" i="4"/>
  <c r="E26" i="4"/>
  <c r="E23" i="4"/>
  <c r="E54" i="4"/>
  <c r="E22" i="4"/>
  <c r="E17" i="4"/>
  <c r="E20" i="4"/>
  <c r="E16" i="4"/>
  <c r="E19" i="4"/>
  <c r="L19" i="4"/>
  <c r="C32" i="4"/>
  <c r="C54" i="4"/>
  <c r="C17" i="4"/>
  <c r="C11" i="4"/>
  <c r="L29" i="4"/>
  <c r="K55" i="4"/>
  <c r="N55" i="4"/>
  <c r="M54" i="4"/>
  <c r="M55" i="4"/>
  <c r="N54" i="4"/>
  <c r="K54" i="4"/>
  <c r="M75" i="11"/>
  <c r="M76" i="11"/>
  <c r="M74" i="11"/>
  <c r="M17" i="11"/>
  <c r="M49" i="11"/>
  <c r="M18" i="11"/>
  <c r="M50" i="11"/>
  <c r="M19" i="11"/>
  <c r="M51" i="11"/>
  <c r="M20" i="11"/>
  <c r="M52" i="11"/>
  <c r="M21" i="11"/>
  <c r="M53" i="11"/>
  <c r="M22" i="11"/>
  <c r="M54" i="11"/>
  <c r="M23" i="11"/>
  <c r="M55" i="11"/>
  <c r="M37" i="11"/>
  <c r="M24" i="11"/>
  <c r="M56" i="11"/>
  <c r="M33" i="11"/>
  <c r="M65" i="11"/>
  <c r="M34" i="11"/>
  <c r="M38" i="11"/>
  <c r="M35" i="11"/>
  <c r="M36" i="11"/>
  <c r="M40" i="11"/>
  <c r="M39" i="11"/>
  <c r="M60" i="11"/>
  <c r="M32" i="11"/>
  <c r="M41" i="11"/>
  <c r="M14" i="11"/>
  <c r="M44" i="11"/>
  <c r="M28" i="11"/>
  <c r="M16" i="11"/>
  <c r="M25" i="11"/>
  <c r="M45" i="11"/>
  <c r="M59" i="11"/>
  <c r="M12" i="11"/>
  <c r="M47" i="11"/>
  <c r="M15" i="11"/>
  <c r="M11" i="11"/>
  <c r="M42" i="11"/>
  <c r="M29" i="11"/>
  <c r="M31" i="11"/>
  <c r="M46" i="11"/>
  <c r="M58" i="11"/>
  <c r="M27" i="11"/>
  <c r="M62" i="11"/>
  <c r="M63" i="11"/>
  <c r="M61" i="11"/>
  <c r="M26" i="11"/>
  <c r="M43" i="11"/>
  <c r="M13" i="11"/>
  <c r="M30" i="11"/>
  <c r="M10" i="11"/>
  <c r="M64" i="11"/>
  <c r="M57" i="11"/>
  <c r="M48" i="11"/>
  <c r="L69" i="11"/>
  <c r="O69" i="11" s="1"/>
  <c r="M68" i="11"/>
  <c r="L7" i="4" l="1"/>
  <c r="L15" i="4"/>
  <c r="T15" i="4" s="1"/>
  <c r="L32" i="4"/>
  <c r="T32" i="4" s="1"/>
  <c r="L11" i="4"/>
  <c r="L42" i="4" s="1"/>
  <c r="L8" i="4"/>
  <c r="T8" i="4" s="1"/>
  <c r="L17" i="4"/>
  <c r="T17" i="4" s="1"/>
  <c r="L9" i="4"/>
  <c r="L43" i="4"/>
  <c r="L33" i="4"/>
  <c r="T33" i="4" s="1"/>
  <c r="L35" i="4"/>
  <c r="T35" i="4" s="1"/>
  <c r="L31" i="4"/>
  <c r="T31" i="4" s="1"/>
  <c r="L23" i="4"/>
  <c r="T23" i="4" s="1"/>
  <c r="L14" i="4"/>
  <c r="T14" i="4" s="1"/>
  <c r="L10" i="4"/>
  <c r="T10" i="4" s="1"/>
  <c r="L18" i="4"/>
  <c r="T18" i="4" s="1"/>
  <c r="L13" i="4"/>
  <c r="T13" i="4" s="1"/>
  <c r="L34" i="4"/>
  <c r="T34" i="4" s="1"/>
  <c r="L24" i="4"/>
  <c r="T24" i="4" s="1"/>
  <c r="L28" i="4"/>
  <c r="T28" i="4" s="1"/>
  <c r="L30" i="4"/>
  <c r="T30" i="4" s="1"/>
  <c r="L22" i="4"/>
  <c r="T22" i="4" s="1"/>
  <c r="L27" i="4"/>
  <c r="T27" i="4" s="1"/>
  <c r="L21" i="4"/>
  <c r="T21" i="4" s="1"/>
  <c r="O43" i="4"/>
  <c r="K42" i="4"/>
  <c r="N43" i="4"/>
  <c r="K43" i="4"/>
  <c r="M22" i="4"/>
  <c r="U22" i="4" s="1"/>
  <c r="M26" i="4"/>
  <c r="U26" i="4" s="1"/>
  <c r="M24" i="4"/>
  <c r="U24" i="4" s="1"/>
  <c r="M10" i="4"/>
  <c r="U10" i="4" s="1"/>
  <c r="M36" i="4"/>
  <c r="U36" i="4" s="1"/>
  <c r="N44" i="4"/>
  <c r="O45" i="4"/>
  <c r="C29" i="4"/>
  <c r="S29" i="4" s="1"/>
  <c r="C18" i="4"/>
  <c r="S18" i="4" s="1"/>
  <c r="C14" i="4"/>
  <c r="S14" i="4" s="1"/>
  <c r="C7" i="4"/>
  <c r="C20" i="4"/>
  <c r="S20" i="4" s="1"/>
  <c r="M17" i="4"/>
  <c r="U17" i="4" s="1"/>
  <c r="M25" i="4"/>
  <c r="U25" i="4" s="1"/>
  <c r="M34" i="4"/>
  <c r="U34" i="4" s="1"/>
  <c r="M11" i="4"/>
  <c r="U11" i="4" s="1"/>
  <c r="M28" i="4"/>
  <c r="U28" i="4" s="1"/>
  <c r="M8" i="4"/>
  <c r="U8" i="4" s="1"/>
  <c r="M27" i="4"/>
  <c r="U27" i="4" s="1"/>
  <c r="M35" i="4"/>
  <c r="U35" i="4" s="1"/>
  <c r="U18" i="4"/>
  <c r="L44" i="4"/>
  <c r="M6" i="4"/>
  <c r="M5" i="4"/>
  <c r="U5" i="4" s="1"/>
  <c r="M30" i="4"/>
  <c r="U30" i="4" s="1"/>
  <c r="M15" i="4"/>
  <c r="U15" i="4" s="1"/>
  <c r="M29" i="4"/>
  <c r="U29" i="4" s="1"/>
  <c r="M16" i="4"/>
  <c r="U16" i="4" s="1"/>
  <c r="M33" i="4"/>
  <c r="U33" i="4" s="1"/>
  <c r="M31" i="4"/>
  <c r="M19" i="4"/>
  <c r="U19" i="4" s="1"/>
  <c r="M20" i="4"/>
  <c r="U20" i="4" s="1"/>
  <c r="M14" i="4"/>
  <c r="U14" i="4" s="1"/>
  <c r="M13" i="4"/>
  <c r="U13" i="4" s="1"/>
  <c r="M12" i="4"/>
  <c r="U12" i="4" s="1"/>
  <c r="M9" i="4"/>
  <c r="U9" i="4" s="1"/>
  <c r="M7" i="4"/>
  <c r="M23" i="4"/>
  <c r="U23" i="4" s="1"/>
  <c r="C16" i="4"/>
  <c r="S16" i="4" s="1"/>
  <c r="C26" i="4"/>
  <c r="S26" i="4" s="1"/>
  <c r="C5" i="4"/>
  <c r="C41" i="4" s="1"/>
  <c r="C34" i="4"/>
  <c r="S34" i="4" s="1"/>
  <c r="C36" i="4"/>
  <c r="S36" i="4" s="1"/>
  <c r="C21" i="4"/>
  <c r="C15" i="4"/>
  <c r="S15" i="4" s="1"/>
  <c r="N45" i="4"/>
  <c r="C28" i="4"/>
  <c r="S28" i="4" s="1"/>
  <c r="C33" i="4"/>
  <c r="S33" i="4" s="1"/>
  <c r="C12" i="4"/>
  <c r="S12" i="4" s="1"/>
  <c r="C10" i="4"/>
  <c r="S10" i="4" s="1"/>
  <c r="C30" i="4"/>
  <c r="S30" i="4" s="1"/>
  <c r="C23" i="4"/>
  <c r="S23" i="4" s="1"/>
  <c r="C24" i="4"/>
  <c r="S24" i="4" s="1"/>
  <c r="C6" i="4"/>
  <c r="S6" i="4" s="1"/>
  <c r="C35" i="4"/>
  <c r="S35" i="4" s="1"/>
  <c r="C25" i="4"/>
  <c r="S25" i="4" s="1"/>
  <c r="C31" i="4"/>
  <c r="S31" i="4" s="1"/>
  <c r="C8" i="4"/>
  <c r="S8" i="4" s="1"/>
  <c r="C27" i="4"/>
  <c r="C22" i="4"/>
  <c r="S22" i="4" s="1"/>
  <c r="C13" i="4"/>
  <c r="S13" i="4" s="1"/>
  <c r="C9" i="4"/>
  <c r="S9" i="4" s="1"/>
  <c r="L45" i="4"/>
  <c r="K45" i="4"/>
  <c r="K44" i="4"/>
  <c r="C55" i="4"/>
  <c r="O55" i="4"/>
  <c r="W55" i="4" s="1"/>
  <c r="O44" i="4"/>
  <c r="N41" i="4"/>
  <c r="F21" i="4"/>
  <c r="V21" i="4" s="1"/>
  <c r="F33" i="4"/>
  <c r="V33" i="4" s="1"/>
  <c r="F93" i="4" s="1"/>
  <c r="F26" i="4"/>
  <c r="V26" i="4" s="1"/>
  <c r="F9" i="4"/>
  <c r="V9" i="4" s="1"/>
  <c r="F69" i="4" s="1"/>
  <c r="F23" i="4"/>
  <c r="V23" i="4" s="1"/>
  <c r="F83" i="4" s="1"/>
  <c r="F35" i="4"/>
  <c r="V35" i="4" s="1"/>
  <c r="F95" i="4" s="1"/>
  <c r="F29" i="4"/>
  <c r="V29" i="4" s="1"/>
  <c r="F89" i="4" s="1"/>
  <c r="F8" i="4"/>
  <c r="V8" i="4" s="1"/>
  <c r="F68" i="4" s="1"/>
  <c r="F11" i="4"/>
  <c r="F55" i="4" s="1"/>
  <c r="F14" i="4"/>
  <c r="V14" i="4" s="1"/>
  <c r="F74" i="4" s="1"/>
  <c r="F34" i="4"/>
  <c r="V34" i="4" s="1"/>
  <c r="F94" i="4" s="1"/>
  <c r="F13" i="4"/>
  <c r="V13" i="4" s="1"/>
  <c r="F73" i="4" s="1"/>
  <c r="F10" i="4"/>
  <c r="V10" i="4" s="1"/>
  <c r="F70" i="4" s="1"/>
  <c r="F31" i="4"/>
  <c r="V31" i="4" s="1"/>
  <c r="F91" i="4" s="1"/>
  <c r="F28" i="4"/>
  <c r="V28" i="4" s="1"/>
  <c r="F88" i="4" s="1"/>
  <c r="F24" i="4"/>
  <c r="V24" i="4" s="1"/>
  <c r="F84" i="4" s="1"/>
  <c r="F12" i="4"/>
  <c r="V12" i="4" s="1"/>
  <c r="F72" i="4" s="1"/>
  <c r="F27" i="4"/>
  <c r="V27" i="4" s="1"/>
  <c r="F87" i="4" s="1"/>
  <c r="F17" i="4"/>
  <c r="V17" i="4" s="1"/>
  <c r="F77" i="4" s="1"/>
  <c r="F16" i="4"/>
  <c r="V16" i="4" s="1"/>
  <c r="F20" i="4"/>
  <c r="V20" i="4" s="1"/>
  <c r="F30" i="4"/>
  <c r="V30" i="4" s="1"/>
  <c r="F90" i="4" s="1"/>
  <c r="F7" i="4"/>
  <c r="V7" i="4" s="1"/>
  <c r="F25" i="4"/>
  <c r="V25" i="4" s="1"/>
  <c r="F85" i="4" s="1"/>
  <c r="F36" i="4"/>
  <c r="V36" i="4" s="1"/>
  <c r="F96" i="4" s="1"/>
  <c r="F15" i="4"/>
  <c r="V15" i="4" s="1"/>
  <c r="F75" i="4" s="1"/>
  <c r="F19" i="4"/>
  <c r="V19" i="4" s="1"/>
  <c r="F79" i="4" s="1"/>
  <c r="F22" i="4"/>
  <c r="V22" i="4" s="1"/>
  <c r="F82" i="4" s="1"/>
  <c r="F32" i="4"/>
  <c r="V32" i="4" s="1"/>
  <c r="F92" i="4" s="1"/>
  <c r="F5" i="4"/>
  <c r="V5" i="4" s="1"/>
  <c r="F18" i="4"/>
  <c r="V18" i="4" s="1"/>
  <c r="F78" i="4" s="1"/>
  <c r="U32" i="4"/>
  <c r="O53" i="4"/>
  <c r="V6" i="4"/>
  <c r="K53" i="4"/>
  <c r="N53" i="4"/>
  <c r="E53" i="4"/>
  <c r="U21" i="4"/>
  <c r="G53" i="4"/>
  <c r="D53" i="4"/>
  <c r="K52" i="4"/>
  <c r="K41" i="4"/>
  <c r="S19" i="4"/>
  <c r="W22" i="4"/>
  <c r="W29" i="4"/>
  <c r="W33" i="4"/>
  <c r="N42" i="4"/>
  <c r="N52" i="4"/>
  <c r="O41" i="4"/>
  <c r="O42" i="4"/>
  <c r="O52" i="4"/>
  <c r="G52" i="4"/>
  <c r="W10" i="4"/>
  <c r="T29" i="4"/>
  <c r="W9" i="4"/>
  <c r="S11" i="4"/>
  <c r="W25" i="4"/>
  <c r="W32" i="4"/>
  <c r="W34" i="4"/>
  <c r="W18" i="4"/>
  <c r="W7" i="4"/>
  <c r="W36" i="4"/>
  <c r="W30" i="4"/>
  <c r="W31" i="4"/>
  <c r="W26" i="4"/>
  <c r="W6" i="4"/>
  <c r="W35" i="4"/>
  <c r="W20" i="4"/>
  <c r="W27" i="4"/>
  <c r="T20" i="4"/>
  <c r="W15" i="4"/>
  <c r="N38" i="4"/>
  <c r="N47" i="4" s="1"/>
  <c r="W5" i="4"/>
  <c r="O38" i="4"/>
  <c r="O57" i="4" s="1"/>
  <c r="W19" i="4"/>
  <c r="W16" i="4"/>
  <c r="W28" i="4"/>
  <c r="W12" i="4"/>
  <c r="W17" i="4"/>
  <c r="W24" i="4"/>
  <c r="W14" i="4"/>
  <c r="W8" i="4"/>
  <c r="W23" i="4"/>
  <c r="W21" i="4"/>
  <c r="S54" i="4"/>
  <c r="T16" i="4"/>
  <c r="T19" i="4"/>
  <c r="T12" i="4"/>
  <c r="S55" i="4"/>
  <c r="T26" i="4"/>
  <c r="S32" i="4"/>
  <c r="T36" i="4"/>
  <c r="T6" i="4"/>
  <c r="S17" i="4"/>
  <c r="T9" i="4"/>
  <c r="T5" i="4"/>
  <c r="T7" i="4"/>
  <c r="W54" i="4"/>
  <c r="L41" i="4"/>
  <c r="L55" i="4"/>
  <c r="T55" i="4" s="1"/>
  <c r="L54" i="4"/>
  <c r="T54" i="4" s="1"/>
  <c r="T25" i="4"/>
  <c r="V54" i="4"/>
  <c r="W11" i="4"/>
  <c r="W13" i="4"/>
  <c r="V55" i="4"/>
  <c r="U54" i="4"/>
  <c r="G38" i="4"/>
  <c r="E43" i="4"/>
  <c r="E41" i="4"/>
  <c r="E44" i="4"/>
  <c r="E42" i="4"/>
  <c r="E45" i="4"/>
  <c r="E38" i="4"/>
  <c r="F41" i="4"/>
  <c r="F44" i="4"/>
  <c r="F42" i="4"/>
  <c r="F43" i="4"/>
  <c r="F45" i="4"/>
  <c r="U55" i="4"/>
  <c r="E4" i="2"/>
  <c r="G4" i="2"/>
  <c r="F4" i="2"/>
  <c r="C4" i="2"/>
  <c r="D4" i="2"/>
  <c r="L70" i="11"/>
  <c r="O70" i="11" s="1"/>
  <c r="M69" i="11"/>
  <c r="T11" i="4" l="1"/>
  <c r="C53" i="4"/>
  <c r="S53" i="4" s="1"/>
  <c r="M42" i="4"/>
  <c r="M53" i="4"/>
  <c r="U53" i="4" s="1"/>
  <c r="F80" i="4"/>
  <c r="F86" i="4"/>
  <c r="F76" i="4"/>
  <c r="W52" i="4"/>
  <c r="W53" i="4"/>
  <c r="L52" i="4"/>
  <c r="L38" i="4"/>
  <c r="L47" i="4" s="1"/>
  <c r="L53" i="4"/>
  <c r="T53" i="4" s="1"/>
  <c r="M43" i="4"/>
  <c r="E96" i="4"/>
  <c r="E82" i="4"/>
  <c r="C73" i="4"/>
  <c r="C91" i="4"/>
  <c r="C95" i="4"/>
  <c r="C84" i="4"/>
  <c r="C90" i="4"/>
  <c r="C72" i="4"/>
  <c r="C88" i="4"/>
  <c r="C75" i="4"/>
  <c r="C96" i="4"/>
  <c r="C76" i="4"/>
  <c r="E72" i="4"/>
  <c r="E74" i="4"/>
  <c r="E79" i="4"/>
  <c r="E93" i="4"/>
  <c r="E89" i="4"/>
  <c r="E90" i="4"/>
  <c r="E95" i="4"/>
  <c r="E68" i="4"/>
  <c r="E85" i="4"/>
  <c r="C80" i="4"/>
  <c r="C74" i="4"/>
  <c r="C78" i="4"/>
  <c r="G71" i="4"/>
  <c r="AL11" i="4"/>
  <c r="D85" i="4"/>
  <c r="D69" i="4"/>
  <c r="D94" i="4"/>
  <c r="D83" i="4"/>
  <c r="D96" i="4"/>
  <c r="D88" i="4"/>
  <c r="D82" i="4"/>
  <c r="D72" i="4"/>
  <c r="D84" i="4"/>
  <c r="D90" i="4"/>
  <c r="D76" i="4"/>
  <c r="D93" i="4"/>
  <c r="D74" i="4"/>
  <c r="G83" i="4"/>
  <c r="I83" i="4" s="1"/>
  <c r="AL23" i="4"/>
  <c r="G74" i="4"/>
  <c r="I74" i="4" s="1"/>
  <c r="AL14" i="4"/>
  <c r="G84" i="4"/>
  <c r="I84" i="4" s="1"/>
  <c r="AL24" i="4"/>
  <c r="D95" i="4"/>
  <c r="G88" i="4"/>
  <c r="I88" i="4" s="1"/>
  <c r="AL28" i="4"/>
  <c r="C89" i="4"/>
  <c r="D92" i="4"/>
  <c r="G65" i="4"/>
  <c r="AL5" i="4"/>
  <c r="G75" i="4"/>
  <c r="I75" i="4" s="1"/>
  <c r="AL15" i="4"/>
  <c r="G87" i="4"/>
  <c r="I87" i="4" s="1"/>
  <c r="AL27" i="4"/>
  <c r="G95" i="4"/>
  <c r="I95" i="4" s="1"/>
  <c r="AL35" i="4"/>
  <c r="E86" i="4"/>
  <c r="G91" i="4"/>
  <c r="AL31" i="4"/>
  <c r="G96" i="4"/>
  <c r="I96" i="4" s="1"/>
  <c r="AL36" i="4"/>
  <c r="G67" i="4"/>
  <c r="AL7" i="4"/>
  <c r="G94" i="4"/>
  <c r="I94" i="4" s="1"/>
  <c r="AL34" i="4"/>
  <c r="D75" i="4"/>
  <c r="D89" i="4"/>
  <c r="G89" i="4"/>
  <c r="I89" i="4" s="1"/>
  <c r="AL29" i="4"/>
  <c r="C79" i="4"/>
  <c r="E92" i="4"/>
  <c r="C69" i="4"/>
  <c r="C82" i="4"/>
  <c r="C68" i="4"/>
  <c r="C85" i="4"/>
  <c r="C83" i="4"/>
  <c r="C70" i="4"/>
  <c r="C93" i="4"/>
  <c r="C94" i="4"/>
  <c r="C86" i="4"/>
  <c r="E83" i="4"/>
  <c r="E69" i="4"/>
  <c r="E73" i="4"/>
  <c r="E80" i="4"/>
  <c r="E76" i="4"/>
  <c r="E75" i="4"/>
  <c r="E78" i="4"/>
  <c r="E87" i="4"/>
  <c r="E88" i="4"/>
  <c r="E94" i="4"/>
  <c r="E77" i="4"/>
  <c r="E70" i="4"/>
  <c r="G73" i="4"/>
  <c r="I73" i="4" s="1"/>
  <c r="AL13" i="4"/>
  <c r="D87" i="4"/>
  <c r="C77" i="4"/>
  <c r="D78" i="4"/>
  <c r="C92" i="4"/>
  <c r="D73" i="4"/>
  <c r="D86" i="4"/>
  <c r="D70" i="4"/>
  <c r="D79" i="4"/>
  <c r="D77" i="4"/>
  <c r="D91" i="4"/>
  <c r="G81" i="4"/>
  <c r="AL21" i="4"/>
  <c r="G68" i="4"/>
  <c r="I68" i="4" s="1"/>
  <c r="AL8" i="4"/>
  <c r="E84" i="4"/>
  <c r="G77" i="4"/>
  <c r="I77" i="4" s="1"/>
  <c r="AL17" i="4"/>
  <c r="G72" i="4"/>
  <c r="I72" i="4" s="1"/>
  <c r="AL12" i="4"/>
  <c r="G76" i="4"/>
  <c r="I76" i="4" s="1"/>
  <c r="AL16" i="4"/>
  <c r="G79" i="4"/>
  <c r="I79" i="4" s="1"/>
  <c r="AL19" i="4"/>
  <c r="D80" i="4"/>
  <c r="G80" i="4"/>
  <c r="I80" i="4" s="1"/>
  <c r="AL20" i="4"/>
  <c r="G66" i="4"/>
  <c r="AL6" i="4"/>
  <c r="G86" i="4"/>
  <c r="I86" i="4" s="1"/>
  <c r="AL26" i="4"/>
  <c r="G90" i="4"/>
  <c r="I90" i="4" s="1"/>
  <c r="AL30" i="4"/>
  <c r="D68" i="4"/>
  <c r="G78" i="4"/>
  <c r="I78" i="4" s="1"/>
  <c r="AL18" i="4"/>
  <c r="G92" i="4"/>
  <c r="I92" i="4" s="1"/>
  <c r="AL32" i="4"/>
  <c r="G85" i="4"/>
  <c r="I85" i="4" s="1"/>
  <c r="AL25" i="4"/>
  <c r="G69" i="4"/>
  <c r="I69" i="4" s="1"/>
  <c r="AL9" i="4"/>
  <c r="G70" i="4"/>
  <c r="I70" i="4" s="1"/>
  <c r="AL10" i="4"/>
  <c r="G93" i="4"/>
  <c r="I93" i="4" s="1"/>
  <c r="AL33" i="4"/>
  <c r="G82" i="4"/>
  <c r="I82" i="4" s="1"/>
  <c r="AL22" i="4"/>
  <c r="C43" i="4"/>
  <c r="S43" i="4" s="1"/>
  <c r="U7" i="4"/>
  <c r="M45" i="4"/>
  <c r="C44" i="4"/>
  <c r="S44" i="4" s="1"/>
  <c r="M52" i="4"/>
  <c r="C45" i="4"/>
  <c r="S45" i="4" s="1"/>
  <c r="M44" i="4"/>
  <c r="S7" i="4"/>
  <c r="S21" i="4"/>
  <c r="M38" i="4"/>
  <c r="M47" i="4" s="1"/>
  <c r="U6" i="4"/>
  <c r="D41" i="4"/>
  <c r="S5" i="4"/>
  <c r="M41" i="4"/>
  <c r="U31" i="4"/>
  <c r="C52" i="4"/>
  <c r="S27" i="4"/>
  <c r="U42" i="4"/>
  <c r="D45" i="4"/>
  <c r="C42" i="4"/>
  <c r="S42" i="4" s="1"/>
  <c r="V11" i="4"/>
  <c r="K46" i="4"/>
  <c r="D42" i="4"/>
  <c r="T42" i="4" s="1"/>
  <c r="D44" i="4"/>
  <c r="D43" i="4"/>
  <c r="D65" i="4"/>
  <c r="E65" i="4"/>
  <c r="F65" i="4"/>
  <c r="F81" i="4"/>
  <c r="F66" i="4"/>
  <c r="D67" i="4"/>
  <c r="E81" i="4"/>
  <c r="F67" i="4"/>
  <c r="D81" i="4"/>
  <c r="D66" i="4"/>
  <c r="E71" i="4"/>
  <c r="C66" i="4"/>
  <c r="C71" i="4"/>
  <c r="F53" i="4"/>
  <c r="V53" i="4" s="1"/>
  <c r="G42" i="4"/>
  <c r="W42" i="4" s="1"/>
  <c r="G45" i="4"/>
  <c r="F38" i="4"/>
  <c r="F47" i="4" s="1"/>
  <c r="V47" i="4" s="1"/>
  <c r="G44" i="4"/>
  <c r="G41" i="4"/>
  <c r="G43" i="4"/>
  <c r="F52" i="4"/>
  <c r="V52" i="4" s="1"/>
  <c r="C31" i="2"/>
  <c r="C27" i="2"/>
  <c r="D31" i="2"/>
  <c r="D27" i="2"/>
  <c r="F31" i="2"/>
  <c r="F27" i="2"/>
  <c r="E27" i="2"/>
  <c r="E31" i="2"/>
  <c r="K56" i="4"/>
  <c r="I91" i="4"/>
  <c r="V42" i="4"/>
  <c r="O56" i="4"/>
  <c r="O58" i="4" s="1"/>
  <c r="I5" i="2"/>
  <c r="C5" i="2"/>
  <c r="B7" i="15" s="1"/>
  <c r="S41" i="4"/>
  <c r="B24" i="15" s="1"/>
  <c r="N56" i="4"/>
  <c r="N58" i="4" s="1"/>
  <c r="N57" i="4"/>
  <c r="O47" i="4"/>
  <c r="W38" i="4"/>
  <c r="G98" i="4" s="1"/>
  <c r="G104" i="4" s="1"/>
  <c r="D5" i="2"/>
  <c r="C7" i="15" s="1"/>
  <c r="F16" i="2"/>
  <c r="E11" i="15" s="1"/>
  <c r="G56" i="4"/>
  <c r="G58" i="4" s="1"/>
  <c r="E57" i="4"/>
  <c r="E47" i="4"/>
  <c r="G57" i="4"/>
  <c r="W57" i="4" s="1"/>
  <c r="G47" i="4"/>
  <c r="E20" i="2"/>
  <c r="D12" i="15" s="1"/>
  <c r="E13" i="2"/>
  <c r="E21" i="2"/>
  <c r="E11" i="2"/>
  <c r="D10" i="15" s="1"/>
  <c r="E8" i="2"/>
  <c r="E26" i="2"/>
  <c r="D13" i="15" s="1"/>
  <c r="E34" i="2"/>
  <c r="E10" i="2"/>
  <c r="E36" i="2"/>
  <c r="E18" i="2"/>
  <c r="E17" i="2"/>
  <c r="G13" i="2"/>
  <c r="G8" i="2"/>
  <c r="G28" i="2"/>
  <c r="G32" i="2"/>
  <c r="F18" i="2"/>
  <c r="G33" i="2"/>
  <c r="E23" i="2"/>
  <c r="E25" i="2"/>
  <c r="E9" i="2"/>
  <c r="G12" i="2"/>
  <c r="F33" i="2"/>
  <c r="E24" i="2"/>
  <c r="E30" i="2"/>
  <c r="E14" i="2"/>
  <c r="G20" i="2"/>
  <c r="F12" i="15" s="1"/>
  <c r="E35" i="2"/>
  <c r="G5" i="2"/>
  <c r="F7" i="15" s="1"/>
  <c r="E29" i="2"/>
  <c r="E22" i="2"/>
  <c r="F13" i="2"/>
  <c r="G24" i="2"/>
  <c r="E5" i="2"/>
  <c r="D7" i="15" s="1"/>
  <c r="E12" i="2"/>
  <c r="G9" i="2"/>
  <c r="F32" i="2"/>
  <c r="G23" i="2"/>
  <c r="G29" i="2"/>
  <c r="F34" i="2"/>
  <c r="G17" i="2"/>
  <c r="G19" i="2"/>
  <c r="F21" i="2"/>
  <c r="G10" i="2"/>
  <c r="F20" i="2"/>
  <c r="E12" i="15" s="1"/>
  <c r="G35" i="2"/>
  <c r="G11" i="2"/>
  <c r="F10" i="15" s="1"/>
  <c r="F17" i="2"/>
  <c r="F36" i="2"/>
  <c r="G15" i="2"/>
  <c r="G27" i="2"/>
  <c r="G7" i="2"/>
  <c r="F8" i="2"/>
  <c r="G16" i="2"/>
  <c r="F11" i="15" s="1"/>
  <c r="G22" i="2"/>
  <c r="C6" i="2"/>
  <c r="C9" i="2"/>
  <c r="J6" i="2"/>
  <c r="J17" i="2"/>
  <c r="J18" i="2"/>
  <c r="J31" i="2"/>
  <c r="J27" i="2"/>
  <c r="J32" i="2"/>
  <c r="J13" i="2"/>
  <c r="J20" i="2"/>
  <c r="J23" i="2"/>
  <c r="J10" i="2"/>
  <c r="J16" i="2"/>
  <c r="J34" i="2"/>
  <c r="J14" i="2"/>
  <c r="J7" i="2"/>
  <c r="J22" i="2"/>
  <c r="J33" i="2"/>
  <c r="J29" i="2"/>
  <c r="J26" i="2"/>
  <c r="J12" i="2"/>
  <c r="J24" i="2"/>
  <c r="J9" i="2"/>
  <c r="J35" i="2"/>
  <c r="J25" i="2"/>
  <c r="J8" i="2"/>
  <c r="J30" i="2"/>
  <c r="J15" i="2"/>
  <c r="J36" i="2"/>
  <c r="J11" i="2"/>
  <c r="J54" i="2" s="1"/>
  <c r="J28" i="2"/>
  <c r="J5" i="2"/>
  <c r="J21" i="2"/>
  <c r="J19" i="2"/>
  <c r="I20" i="2"/>
  <c r="I36" i="2"/>
  <c r="I21" i="2"/>
  <c r="I17" i="2"/>
  <c r="I6" i="2"/>
  <c r="I22" i="2"/>
  <c r="I7" i="2"/>
  <c r="I23" i="2"/>
  <c r="I8" i="2"/>
  <c r="I24" i="2"/>
  <c r="I9" i="2"/>
  <c r="I25" i="2"/>
  <c r="I10" i="2"/>
  <c r="I26" i="2"/>
  <c r="I11" i="2"/>
  <c r="I54" i="2" s="1"/>
  <c r="I27" i="2"/>
  <c r="I35" i="2"/>
  <c r="I12" i="2"/>
  <c r="I28" i="2"/>
  <c r="I13" i="2"/>
  <c r="I29" i="2"/>
  <c r="I14" i="2"/>
  <c r="I30" i="2"/>
  <c r="I15" i="2"/>
  <c r="I31" i="2"/>
  <c r="I33" i="2"/>
  <c r="I19" i="2"/>
  <c r="I16" i="2"/>
  <c r="I32" i="2"/>
  <c r="I18" i="2"/>
  <c r="I34" i="2"/>
  <c r="E7" i="2"/>
  <c r="E6" i="2"/>
  <c r="E16" i="2"/>
  <c r="D11" i="15" s="1"/>
  <c r="G31" i="2"/>
  <c r="E19" i="2"/>
  <c r="E28" i="2"/>
  <c r="G36" i="2"/>
  <c r="G25" i="2"/>
  <c r="E15" i="2"/>
  <c r="E32" i="2"/>
  <c r="E33" i="2"/>
  <c r="G30" i="2"/>
  <c r="D6" i="2"/>
  <c r="D7" i="2"/>
  <c r="G34" i="2"/>
  <c r="G21" i="2"/>
  <c r="G6" i="2"/>
  <c r="G26" i="2"/>
  <c r="F13" i="15" s="1"/>
  <c r="F19" i="2"/>
  <c r="G18" i="2"/>
  <c r="G14" i="2"/>
  <c r="F15" i="2"/>
  <c r="F7" i="2"/>
  <c r="F25" i="2"/>
  <c r="F11" i="2"/>
  <c r="E10" i="15" s="1"/>
  <c r="F23" i="2"/>
  <c r="F29" i="2"/>
  <c r="F10" i="2"/>
  <c r="F5" i="2"/>
  <c r="E7" i="15" s="1"/>
  <c r="F24" i="2"/>
  <c r="F30" i="2"/>
  <c r="F35" i="2"/>
  <c r="F14" i="2"/>
  <c r="F22" i="2"/>
  <c r="F9" i="2"/>
  <c r="F26" i="2"/>
  <c r="E13" i="15" s="1"/>
  <c r="E52" i="4"/>
  <c r="C38" i="4"/>
  <c r="F28" i="2"/>
  <c r="F12" i="2"/>
  <c r="F6" i="2"/>
  <c r="D11" i="2"/>
  <c r="C10" i="15" s="1"/>
  <c r="D21" i="2"/>
  <c r="D34" i="2"/>
  <c r="D15" i="2"/>
  <c r="D19" i="2"/>
  <c r="D9" i="2"/>
  <c r="D14" i="2"/>
  <c r="D24" i="2"/>
  <c r="D29" i="2"/>
  <c r="D32" i="2"/>
  <c r="D10" i="2"/>
  <c r="D18" i="2"/>
  <c r="D23" i="2"/>
  <c r="D17" i="2"/>
  <c r="D33" i="2"/>
  <c r="D12" i="2"/>
  <c r="D22" i="2"/>
  <c r="D35" i="2"/>
  <c r="D25" i="2"/>
  <c r="D30" i="2"/>
  <c r="D28" i="2"/>
  <c r="D20" i="2"/>
  <c r="C12" i="15" s="1"/>
  <c r="D8" i="2"/>
  <c r="D13" i="2"/>
  <c r="D36" i="2"/>
  <c r="D16" i="2"/>
  <c r="C11" i="15" s="1"/>
  <c r="D26" i="2"/>
  <c r="C13" i="15" s="1"/>
  <c r="C19" i="2"/>
  <c r="C14" i="2"/>
  <c r="C24" i="2"/>
  <c r="C29" i="2"/>
  <c r="C36" i="2"/>
  <c r="C32" i="2"/>
  <c r="C33" i="2"/>
  <c r="C17" i="2"/>
  <c r="C28" i="2"/>
  <c r="C7" i="2"/>
  <c r="C12" i="2"/>
  <c r="C22" i="2"/>
  <c r="C35" i="2"/>
  <c r="C23" i="2"/>
  <c r="C8" i="2"/>
  <c r="C25" i="2"/>
  <c r="C30" i="2"/>
  <c r="C20" i="2"/>
  <c r="B12" i="15" s="1"/>
  <c r="C18" i="2"/>
  <c r="C10" i="2"/>
  <c r="C15" i="2"/>
  <c r="C16" i="2"/>
  <c r="B11" i="15" s="1"/>
  <c r="C26" i="2"/>
  <c r="B13" i="15" s="1"/>
  <c r="C11" i="2"/>
  <c r="B10" i="15" s="1"/>
  <c r="C21" i="2"/>
  <c r="C34" i="2"/>
  <c r="C13" i="2"/>
  <c r="D52" i="4"/>
  <c r="L71" i="11"/>
  <c r="L72" i="11" s="1"/>
  <c r="M70" i="11"/>
  <c r="M56" i="4" l="1"/>
  <c r="B26" i="15"/>
  <c r="B27" i="15"/>
  <c r="B25" i="15"/>
  <c r="B23" i="15"/>
  <c r="AI8" i="4"/>
  <c r="AI20" i="4"/>
  <c r="AI18" i="4"/>
  <c r="AI6" i="4"/>
  <c r="AI5" i="4"/>
  <c r="AI35" i="4"/>
  <c r="AI14" i="4"/>
  <c r="AI33" i="4"/>
  <c r="AI16" i="4"/>
  <c r="AI30" i="4"/>
  <c r="AI24" i="4"/>
  <c r="AI12" i="4"/>
  <c r="AI11" i="4"/>
  <c r="AI29" i="4"/>
  <c r="AI15" i="4"/>
  <c r="AI7" i="4"/>
  <c r="D71" i="4"/>
  <c r="AI31" i="4"/>
  <c r="AI17" i="4"/>
  <c r="AI19" i="4"/>
  <c r="AI10" i="4"/>
  <c r="AI26" i="4"/>
  <c r="AI13" i="4"/>
  <c r="AI27" i="4"/>
  <c r="AI32" i="4"/>
  <c r="AI22" i="4"/>
  <c r="AI28" i="4"/>
  <c r="AI36" i="4"/>
  <c r="AI23" i="4"/>
  <c r="AI34" i="4"/>
  <c r="AI9" i="4"/>
  <c r="AI21" i="4"/>
  <c r="AI25" i="4"/>
  <c r="C56" i="4"/>
  <c r="F8" i="15"/>
  <c r="F71" i="4"/>
  <c r="L56" i="4"/>
  <c r="L58" i="4" s="1"/>
  <c r="F38" i="2"/>
  <c r="J38" i="2"/>
  <c r="G38" i="2"/>
  <c r="I38" i="2"/>
  <c r="I47" i="2" s="1"/>
  <c r="E38" i="2"/>
  <c r="D38" i="2"/>
  <c r="D47" i="2" s="1"/>
  <c r="C38" i="2"/>
  <c r="L57" i="4"/>
  <c r="AH5" i="4"/>
  <c r="AH13" i="4"/>
  <c r="AJ36" i="4"/>
  <c r="C67" i="4"/>
  <c r="AH7" i="4"/>
  <c r="E67" i="4"/>
  <c r="AJ7" i="4"/>
  <c r="AK36" i="4"/>
  <c r="AM36" i="4" s="1"/>
  <c r="AK32" i="4"/>
  <c r="AM32" i="4" s="1"/>
  <c r="AK28" i="4"/>
  <c r="AM28" i="4" s="1"/>
  <c r="AK24" i="4"/>
  <c r="AM24" i="4" s="1"/>
  <c r="AK20" i="4"/>
  <c r="AM20" i="4" s="1"/>
  <c r="AK16" i="4"/>
  <c r="AM16" i="4" s="1"/>
  <c r="AK12" i="4"/>
  <c r="AM12" i="4" s="1"/>
  <c r="AK8" i="4"/>
  <c r="AM8" i="4" s="1"/>
  <c r="AK35" i="4"/>
  <c r="AM35" i="4" s="1"/>
  <c r="AK31" i="4"/>
  <c r="AM31" i="4" s="1"/>
  <c r="AK27" i="4"/>
  <c r="AM27" i="4" s="1"/>
  <c r="AK23" i="4"/>
  <c r="AM23" i="4" s="1"/>
  <c r="AK19" i="4"/>
  <c r="AM19" i="4" s="1"/>
  <c r="AK15" i="4"/>
  <c r="AM15" i="4" s="1"/>
  <c r="AK11" i="4"/>
  <c r="AM11" i="4" s="1"/>
  <c r="AK7" i="4"/>
  <c r="AM7" i="4" s="1"/>
  <c r="AJ21" i="4"/>
  <c r="AH17" i="4"/>
  <c r="AJ15" i="4"/>
  <c r="AJ16" i="4"/>
  <c r="AJ20" i="4"/>
  <c r="AJ13" i="4"/>
  <c r="AJ9" i="4"/>
  <c r="AJ23" i="4"/>
  <c r="AH26" i="4"/>
  <c r="AH34" i="4"/>
  <c r="AH33" i="4"/>
  <c r="AH10" i="4"/>
  <c r="AH23" i="4"/>
  <c r="AH6" i="4"/>
  <c r="AJ26" i="4"/>
  <c r="AH29" i="4"/>
  <c r="AJ8" i="4"/>
  <c r="AJ35" i="4"/>
  <c r="AJ30" i="4"/>
  <c r="AJ29" i="4"/>
  <c r="AJ33" i="4"/>
  <c r="AJ19" i="4"/>
  <c r="AJ14" i="4"/>
  <c r="AJ12" i="4"/>
  <c r="AH16" i="4"/>
  <c r="AH36" i="4"/>
  <c r="AH15" i="4"/>
  <c r="AH28" i="4"/>
  <c r="AH12" i="4"/>
  <c r="AH30" i="4"/>
  <c r="AH24" i="4"/>
  <c r="AH35" i="4"/>
  <c r="AH31" i="4"/>
  <c r="AJ22" i="4"/>
  <c r="C87" i="4"/>
  <c r="AH27" i="4"/>
  <c r="E91" i="4"/>
  <c r="AJ31" i="4"/>
  <c r="C65" i="4"/>
  <c r="C103" i="4" s="1"/>
  <c r="D103" i="4" s="1"/>
  <c r="E103" i="4" s="1"/>
  <c r="F103" i="4" s="1"/>
  <c r="G103" i="4" s="1"/>
  <c r="E66" i="4"/>
  <c r="AJ6" i="4"/>
  <c r="C81" i="4"/>
  <c r="AH21" i="4"/>
  <c r="AK34" i="4"/>
  <c r="AM34" i="4" s="1"/>
  <c r="AK30" i="4"/>
  <c r="AM30" i="4" s="1"/>
  <c r="AK26" i="4"/>
  <c r="AM26" i="4" s="1"/>
  <c r="AK22" i="4"/>
  <c r="AM22" i="4" s="1"/>
  <c r="AK18" i="4"/>
  <c r="AM18" i="4" s="1"/>
  <c r="AK14" i="4"/>
  <c r="AM14" i="4" s="1"/>
  <c r="AK10" i="4"/>
  <c r="AM10" i="4" s="1"/>
  <c r="AK6" i="4"/>
  <c r="AM6" i="4" s="1"/>
  <c r="AK33" i="4"/>
  <c r="AM33" i="4" s="1"/>
  <c r="AK29" i="4"/>
  <c r="AM29" i="4" s="1"/>
  <c r="AK25" i="4"/>
  <c r="AM25" i="4" s="1"/>
  <c r="AK21" i="4"/>
  <c r="AM21" i="4" s="1"/>
  <c r="AK17" i="4"/>
  <c r="AM17" i="4" s="1"/>
  <c r="AK13" i="4"/>
  <c r="AM13" i="4" s="1"/>
  <c r="AK9" i="4"/>
  <c r="AM9" i="4" s="1"/>
  <c r="AK5" i="4"/>
  <c r="AM5" i="4" s="1"/>
  <c r="AJ24" i="4"/>
  <c r="AH32" i="4"/>
  <c r="AJ10" i="4"/>
  <c r="AJ17" i="4"/>
  <c r="AJ34" i="4"/>
  <c r="AJ28" i="4"/>
  <c r="AJ27" i="4"/>
  <c r="AJ18" i="4"/>
  <c r="AJ5" i="4"/>
  <c r="AH25" i="4"/>
  <c r="AH8" i="4"/>
  <c r="AH22" i="4"/>
  <c r="AH9" i="4"/>
  <c r="AJ32" i="4"/>
  <c r="AH19" i="4"/>
  <c r="AH11" i="4"/>
  <c r="AH18" i="4"/>
  <c r="AH14" i="4"/>
  <c r="AH20" i="4"/>
  <c r="AJ25" i="4"/>
  <c r="AJ11" i="4"/>
  <c r="I66" i="4"/>
  <c r="I65" i="4"/>
  <c r="I81" i="4"/>
  <c r="I67" i="4"/>
  <c r="U47" i="4"/>
  <c r="M58" i="4"/>
  <c r="U38" i="4"/>
  <c r="M57" i="4"/>
  <c r="U57" i="4" s="1"/>
  <c r="C46" i="4"/>
  <c r="S46" i="4" s="1"/>
  <c r="S52" i="4"/>
  <c r="I71" i="4"/>
  <c r="I45" i="2"/>
  <c r="F56" i="4"/>
  <c r="V56" i="4" s="1"/>
  <c r="F57" i="4"/>
  <c r="V57" i="4" s="1"/>
  <c r="V38" i="4"/>
  <c r="F98" i="4" s="1"/>
  <c r="F104" i="4" s="1"/>
  <c r="C41" i="2"/>
  <c r="E41" i="2"/>
  <c r="E43" i="2"/>
  <c r="D52" i="2"/>
  <c r="C52" i="2"/>
  <c r="S56" i="4"/>
  <c r="G41" i="2"/>
  <c r="J43" i="2"/>
  <c r="I43" i="2"/>
  <c r="L73" i="11"/>
  <c r="O72" i="11"/>
  <c r="M72" i="11"/>
  <c r="W47" i="4"/>
  <c r="K5" i="2"/>
  <c r="D55" i="2"/>
  <c r="E55" i="2"/>
  <c r="J55" i="2"/>
  <c r="C55" i="2"/>
  <c r="I55" i="2"/>
  <c r="F55" i="2"/>
  <c r="G55" i="2"/>
  <c r="W56" i="4"/>
  <c r="F54" i="2"/>
  <c r="C54" i="2"/>
  <c r="E54" i="2"/>
  <c r="D45" i="2"/>
  <c r="G45" i="2"/>
  <c r="G54" i="2"/>
  <c r="C45" i="2"/>
  <c r="D54" i="2"/>
  <c r="F41" i="2"/>
  <c r="F45" i="2"/>
  <c r="E45" i="2"/>
  <c r="E44" i="2"/>
  <c r="J44" i="2"/>
  <c r="I44" i="2"/>
  <c r="F43" i="2"/>
  <c r="D44" i="2"/>
  <c r="D41" i="2"/>
  <c r="I41" i="2"/>
  <c r="D42" i="2"/>
  <c r="C43" i="2"/>
  <c r="G43" i="2"/>
  <c r="F44" i="2"/>
  <c r="D43" i="2"/>
  <c r="C44" i="2"/>
  <c r="G44" i="2"/>
  <c r="K34" i="2"/>
  <c r="K18" i="2"/>
  <c r="L18" i="2" s="1"/>
  <c r="M71" i="11"/>
  <c r="O71" i="11"/>
  <c r="K27" i="2"/>
  <c r="L27" i="2" s="1"/>
  <c r="K29" i="2"/>
  <c r="L29" i="2" s="1"/>
  <c r="E56" i="4"/>
  <c r="U56" i="4" s="1"/>
  <c r="U52" i="4"/>
  <c r="K25" i="2"/>
  <c r="L25" i="2" s="1"/>
  <c r="K15" i="2"/>
  <c r="F42" i="2"/>
  <c r="C42" i="2"/>
  <c r="I42" i="2"/>
  <c r="K24" i="2"/>
  <c r="L24" i="2" s="1"/>
  <c r="K11" i="2"/>
  <c r="L11" i="2" s="1"/>
  <c r="E52" i="2"/>
  <c r="K9" i="2"/>
  <c r="L9" i="2" s="1"/>
  <c r="C53" i="2"/>
  <c r="I53" i="2"/>
  <c r="K36" i="2"/>
  <c r="L36" i="2" s="1"/>
  <c r="K20" i="2"/>
  <c r="L20" i="2" s="1"/>
  <c r="K22" i="2"/>
  <c r="J52" i="2"/>
  <c r="E53" i="2"/>
  <c r="E42" i="2"/>
  <c r="K8" i="2"/>
  <c r="J45" i="2"/>
  <c r="K6" i="2"/>
  <c r="L6" i="2" s="1"/>
  <c r="J42" i="2"/>
  <c r="K13" i="2"/>
  <c r="J41" i="2"/>
  <c r="K26" i="2"/>
  <c r="L26" i="2" s="1"/>
  <c r="G53" i="2"/>
  <c r="G42" i="2"/>
  <c r="I52" i="2"/>
  <c r="J53" i="2"/>
  <c r="C47" i="4"/>
  <c r="C57" i="4"/>
  <c r="K7" i="2"/>
  <c r="L7" i="2" s="1"/>
  <c r="K21" i="2"/>
  <c r="L21" i="2" s="1"/>
  <c r="K31" i="2"/>
  <c r="K33" i="2"/>
  <c r="L33" i="2" s="1"/>
  <c r="K12" i="2"/>
  <c r="K17" i="2"/>
  <c r="L17" i="2" s="1"/>
  <c r="K30" i="2"/>
  <c r="L30" i="2" s="1"/>
  <c r="K10" i="2"/>
  <c r="K28" i="2"/>
  <c r="L28" i="2" s="1"/>
  <c r="K14" i="2"/>
  <c r="K32" i="2"/>
  <c r="L32" i="2" s="1"/>
  <c r="K16" i="2"/>
  <c r="L16" i="2" s="1"/>
  <c r="K35" i="2"/>
  <c r="L35" i="2" s="1"/>
  <c r="K23" i="2"/>
  <c r="L23" i="2" s="1"/>
  <c r="K19" i="2"/>
  <c r="E47" i="2"/>
  <c r="F53" i="2"/>
  <c r="D53" i="2"/>
  <c r="D56" i="4"/>
  <c r="T52" i="4"/>
  <c r="G52" i="2"/>
  <c r="F52" i="2"/>
  <c r="C58" i="4"/>
  <c r="F47" i="2"/>
  <c r="D38" i="4"/>
  <c r="D57" i="4" s="1"/>
  <c r="T57" i="4" s="1"/>
  <c r="F56" i="2" l="1"/>
  <c r="I56" i="2"/>
  <c r="J46" i="2"/>
  <c r="J48" i="2" s="1"/>
  <c r="G56" i="2"/>
  <c r="F58" i="4"/>
  <c r="E56" i="2"/>
  <c r="C8" i="15"/>
  <c r="D46" i="2"/>
  <c r="F46" i="2"/>
  <c r="C56" i="2"/>
  <c r="C46" i="2"/>
  <c r="C48" i="2" s="1"/>
  <c r="J56" i="2"/>
  <c r="I46" i="2"/>
  <c r="I48" i="2" s="1"/>
  <c r="G46" i="2"/>
  <c r="D56" i="2"/>
  <c r="E46" i="2"/>
  <c r="AP5" i="4"/>
  <c r="AQ5" i="4" s="1"/>
  <c r="AP9" i="4"/>
  <c r="AQ9" i="4" s="1"/>
  <c r="AP7" i="4"/>
  <c r="AQ7" i="4" s="1"/>
  <c r="AP10" i="4"/>
  <c r="AQ10" i="4" s="1"/>
  <c r="AP12" i="4"/>
  <c r="AQ12" i="4" s="1"/>
  <c r="AP14" i="4"/>
  <c r="AQ14" i="4" s="1"/>
  <c r="AP16" i="4"/>
  <c r="AQ16" i="4" s="1"/>
  <c r="AP18" i="4"/>
  <c r="AQ18" i="4" s="1"/>
  <c r="AP20" i="4"/>
  <c r="AQ20" i="4" s="1"/>
  <c r="AP22" i="4"/>
  <c r="AQ22" i="4" s="1"/>
  <c r="AP24" i="4"/>
  <c r="AQ24" i="4" s="1"/>
  <c r="AP26" i="4"/>
  <c r="AQ26" i="4" s="1"/>
  <c r="AP28" i="4"/>
  <c r="AQ28" i="4" s="1"/>
  <c r="AP30" i="4"/>
  <c r="AQ30" i="4" s="1"/>
  <c r="AP32" i="4"/>
  <c r="AQ32" i="4" s="1"/>
  <c r="AP34" i="4"/>
  <c r="AQ34" i="4" s="1"/>
  <c r="AP36" i="4"/>
  <c r="AQ36" i="4" s="1"/>
  <c r="AP6" i="4"/>
  <c r="AQ6" i="4" s="1"/>
  <c r="AP8" i="4"/>
  <c r="AQ8" i="4" s="1"/>
  <c r="AP11" i="4"/>
  <c r="AQ11" i="4" s="1"/>
  <c r="AP13" i="4"/>
  <c r="AQ13" i="4" s="1"/>
  <c r="AP15" i="4"/>
  <c r="AQ15" i="4" s="1"/>
  <c r="AP17" i="4"/>
  <c r="AQ17" i="4" s="1"/>
  <c r="AP19" i="4"/>
  <c r="AQ19" i="4" s="1"/>
  <c r="AP21" i="4"/>
  <c r="AQ21" i="4" s="1"/>
  <c r="AP23" i="4"/>
  <c r="AQ23" i="4" s="1"/>
  <c r="AP25" i="4"/>
  <c r="AQ25" i="4" s="1"/>
  <c r="AP27" i="4"/>
  <c r="AQ27" i="4" s="1"/>
  <c r="AP29" i="4"/>
  <c r="AQ29" i="4" s="1"/>
  <c r="AP31" i="4"/>
  <c r="AQ31" i="4" s="1"/>
  <c r="AP33" i="4"/>
  <c r="AQ33" i="4" s="1"/>
  <c r="AP35" i="4"/>
  <c r="AQ35" i="4" s="1"/>
  <c r="C48" i="4"/>
  <c r="L5" i="2"/>
  <c r="K1" i="2"/>
  <c r="K2" i="2"/>
  <c r="O73" i="11"/>
  <c r="M73" i="11"/>
  <c r="J47" i="2"/>
  <c r="K38" i="2"/>
  <c r="L38" i="2" s="1"/>
  <c r="I57" i="2"/>
  <c r="L22" i="2"/>
  <c r="E57" i="2"/>
  <c r="L34" i="2"/>
  <c r="D57" i="2"/>
  <c r="K55" i="2"/>
  <c r="L55" i="2" s="1"/>
  <c r="F57" i="2"/>
  <c r="L14" i="2"/>
  <c r="L19" i="2"/>
  <c r="L15" i="2"/>
  <c r="K45" i="2"/>
  <c r="L45" i="2" s="1"/>
  <c r="L8" i="2"/>
  <c r="K54" i="2"/>
  <c r="L54" i="2" s="1"/>
  <c r="L12" i="2"/>
  <c r="K44" i="2"/>
  <c r="L44" i="2" s="1"/>
  <c r="L31" i="2"/>
  <c r="K43" i="2"/>
  <c r="L43" i="2" s="1"/>
  <c r="L10" i="2"/>
  <c r="K41" i="2"/>
  <c r="L13" i="2"/>
  <c r="K42" i="2"/>
  <c r="K52" i="2"/>
  <c r="K53" i="2"/>
  <c r="L53" i="2" s="1"/>
  <c r="T56" i="4"/>
  <c r="D58" i="4"/>
  <c r="T38" i="4"/>
  <c r="D98" i="4" s="1"/>
  <c r="D104" i="4" s="1"/>
  <c r="D47" i="4"/>
  <c r="T47" i="4" s="1"/>
  <c r="G47" i="2"/>
  <c r="C47" i="2"/>
  <c r="E58" i="4"/>
  <c r="E98" i="4"/>
  <c r="E104" i="4" s="1"/>
  <c r="D46" i="4"/>
  <c r="D48" i="4" s="1"/>
  <c r="D8" i="15" l="1"/>
  <c r="E8" i="15"/>
  <c r="L41" i="2"/>
  <c r="K46" i="2"/>
  <c r="L46" i="2" s="1"/>
  <c r="K56" i="2"/>
  <c r="J57" i="2"/>
  <c r="G57" i="2"/>
  <c r="C57" i="2"/>
  <c r="L52" i="2"/>
  <c r="J58" i="2"/>
  <c r="F58" i="2"/>
  <c r="G58" i="2"/>
  <c r="I58" i="2"/>
  <c r="E58" i="2"/>
  <c r="D58" i="2"/>
  <c r="C58" i="2"/>
  <c r="K47" i="2"/>
  <c r="L42" i="2"/>
  <c r="G46" i="4"/>
  <c r="G48" i="4" s="1"/>
  <c r="F46" i="4"/>
  <c r="F48" i="4" s="1"/>
  <c r="D48" i="2"/>
  <c r="E46" i="4"/>
  <c r="E48" i="4" s="1"/>
  <c r="E48" i="2"/>
  <c r="K48" i="2" l="1"/>
  <c r="K58" i="2"/>
  <c r="L56" i="2"/>
  <c r="K57" i="2"/>
  <c r="L57" i="2" s="1"/>
  <c r="L47" i="2"/>
  <c r="F48" i="2"/>
  <c r="G48" i="2" l="1"/>
  <c r="T41" i="4" l="1"/>
  <c r="K38" i="4"/>
  <c r="C23" i="15" l="1"/>
  <c r="C25" i="15"/>
  <c r="C26" i="15"/>
  <c r="C27" i="15"/>
  <c r="C24" i="15"/>
  <c r="K57" i="4"/>
  <c r="S57" i="4" s="1"/>
  <c r="K47" i="4"/>
  <c r="S47" i="4" s="1"/>
  <c r="K48" i="4"/>
  <c r="T44" i="4"/>
  <c r="S38" i="4"/>
  <c r="C98" i="4" s="1"/>
  <c r="K58" i="4"/>
  <c r="I98" i="4" l="1"/>
  <c r="C104" i="4"/>
  <c r="U41" i="4"/>
  <c r="V44" i="4"/>
  <c r="V43" i="4"/>
  <c r="V45" i="4"/>
  <c r="L46" i="4"/>
  <c r="L48" i="4" s="1"/>
  <c r="T45" i="4"/>
  <c r="T43" i="4"/>
  <c r="U45" i="4"/>
  <c r="U43" i="4"/>
  <c r="U44" i="4"/>
  <c r="M46" i="4"/>
  <c r="M48" i="4" s="1"/>
  <c r="D23" i="15" l="1"/>
  <c r="D26" i="15"/>
  <c r="D24" i="15"/>
  <c r="D27" i="15"/>
  <c r="D25" i="15"/>
  <c r="T46" i="4"/>
  <c r="W45" i="4"/>
  <c r="W44" i="4"/>
  <c r="V41" i="4"/>
  <c r="N46" i="4"/>
  <c r="N48" i="4" s="1"/>
  <c r="W43" i="4"/>
  <c r="U46" i="4"/>
  <c r="E23" i="15" l="1"/>
  <c r="E26" i="15"/>
  <c r="E27" i="15"/>
  <c r="E25" i="15"/>
  <c r="E24" i="15"/>
  <c r="W41" i="4"/>
  <c r="O46" i="4"/>
  <c r="O48" i="4" s="1"/>
  <c r="V46" i="4"/>
  <c r="F23" i="15" l="1"/>
  <c r="F24" i="15"/>
  <c r="F27" i="15"/>
  <c r="F25" i="15"/>
  <c r="F26" i="15"/>
  <c r="W46" i="4"/>
</calcChain>
</file>

<file path=xl/comments1.xml><?xml version="1.0" encoding="utf-8"?>
<comments xmlns="http://schemas.openxmlformats.org/spreadsheetml/2006/main">
  <authors>
    <author>Martin McLauchlan</author>
  </authors>
  <commentList>
    <comment ref="BY264" authorId="0">
      <text>
        <r>
          <rPr>
            <b/>
            <sz val="9"/>
            <color indexed="81"/>
            <rFont val="Tahoma"/>
            <family val="2"/>
          </rPr>
          <t>Martin McLauchlan:</t>
        </r>
        <r>
          <rPr>
            <sz val="9"/>
            <color indexed="81"/>
            <rFont val="Tahoma"/>
            <family val="2"/>
          </rPr>
          <t xml:space="preserve">
adjusted for pension reserve adjustment
</t>
        </r>
      </text>
    </comment>
    <comment ref="BZ264" authorId="0">
      <text>
        <r>
          <rPr>
            <b/>
            <sz val="9"/>
            <color indexed="81"/>
            <rFont val="Tahoma"/>
            <family val="2"/>
          </rPr>
          <t>Martin McLauchlan:</t>
        </r>
        <r>
          <rPr>
            <sz val="9"/>
            <color indexed="81"/>
            <rFont val="Tahoma"/>
            <family val="2"/>
          </rPr>
          <t xml:space="preserve">
adjusted for pension reserve adjustment
</t>
        </r>
      </text>
    </comment>
    <comment ref="CL264" authorId="0">
      <text>
        <r>
          <rPr>
            <b/>
            <sz val="9"/>
            <color indexed="81"/>
            <rFont val="Tahoma"/>
            <family val="2"/>
          </rPr>
          <t>Martin McLauchlan:</t>
        </r>
        <r>
          <rPr>
            <sz val="9"/>
            <color indexed="81"/>
            <rFont val="Tahoma"/>
            <family val="2"/>
          </rPr>
          <t xml:space="preserve">
from note 29
</t>
        </r>
      </text>
    </comment>
    <comment ref="CM264" authorId="0">
      <text>
        <r>
          <rPr>
            <b/>
            <sz val="9"/>
            <color indexed="81"/>
            <rFont val="Tahoma"/>
            <family val="2"/>
          </rPr>
          <t>Martin McLauchlan:</t>
        </r>
        <r>
          <rPr>
            <sz val="9"/>
            <color indexed="81"/>
            <rFont val="Tahoma"/>
            <family val="2"/>
          </rPr>
          <t xml:space="preserve">
adjusted for Pen Res adjustment
</t>
        </r>
      </text>
    </comment>
    <comment ref="BC269" authorId="0">
      <text>
        <r>
          <rPr>
            <b/>
            <sz val="9"/>
            <color indexed="81"/>
            <rFont val="Tahoma"/>
            <family val="2"/>
          </rPr>
          <t>Martin McLauchlan:</t>
        </r>
        <r>
          <rPr>
            <sz val="9"/>
            <color indexed="81"/>
            <rFont val="Tahoma"/>
            <family val="2"/>
          </rPr>
          <t xml:space="preserve">
+1 rounding</t>
        </r>
      </text>
    </comment>
    <comment ref="AG271" authorId="0">
      <text>
        <r>
          <rPr>
            <b/>
            <sz val="9"/>
            <color indexed="81"/>
            <rFont val="Tahoma"/>
            <family val="2"/>
          </rPr>
          <t>Martin McLauchlan:</t>
        </r>
        <r>
          <rPr>
            <sz val="9"/>
            <color indexed="81"/>
            <rFont val="Tahoma"/>
            <family val="2"/>
          </rPr>
          <t xml:space="preserve">
1 = rounding</t>
        </r>
      </text>
    </comment>
  </commentList>
</comments>
</file>

<file path=xl/comments2.xml><?xml version="1.0" encoding="utf-8"?>
<comments xmlns="http://schemas.openxmlformats.org/spreadsheetml/2006/main">
  <authors>
    <author>Martin McLauchlan</author>
  </authors>
  <commentList>
    <comment ref="BV264" authorId="0">
      <text>
        <r>
          <rPr>
            <b/>
            <sz val="9"/>
            <color indexed="81"/>
            <rFont val="Tahoma"/>
            <family val="2"/>
          </rPr>
          <t>Martin McLauchlan:</t>
        </r>
        <r>
          <rPr>
            <sz val="9"/>
            <color indexed="81"/>
            <rFont val="Tahoma"/>
            <family val="2"/>
          </rPr>
          <t xml:space="preserve">
adjusted for pension reserve adjustment
</t>
        </r>
      </text>
    </comment>
    <comment ref="BW264" authorId="0">
      <text>
        <r>
          <rPr>
            <b/>
            <sz val="9"/>
            <color indexed="81"/>
            <rFont val="Tahoma"/>
            <family val="2"/>
          </rPr>
          <t>Martin McLauchlan:</t>
        </r>
        <r>
          <rPr>
            <sz val="9"/>
            <color indexed="81"/>
            <rFont val="Tahoma"/>
            <family val="2"/>
          </rPr>
          <t xml:space="preserve">
adjusted for pension reserve adjustment
</t>
        </r>
      </text>
    </comment>
    <comment ref="CF264" authorId="0">
      <text>
        <r>
          <rPr>
            <b/>
            <sz val="9"/>
            <color indexed="81"/>
            <rFont val="Tahoma"/>
            <family val="2"/>
          </rPr>
          <t>Martin McLauchlan:</t>
        </r>
        <r>
          <rPr>
            <sz val="9"/>
            <color indexed="81"/>
            <rFont val="Tahoma"/>
            <family val="2"/>
          </rPr>
          <t xml:space="preserve">
from note 29
</t>
        </r>
      </text>
    </comment>
    <comment ref="CG264" authorId="0">
      <text>
        <r>
          <rPr>
            <b/>
            <sz val="9"/>
            <color indexed="81"/>
            <rFont val="Tahoma"/>
            <family val="2"/>
          </rPr>
          <t>Martin McLauchlan:</t>
        </r>
        <r>
          <rPr>
            <sz val="9"/>
            <color indexed="81"/>
            <rFont val="Tahoma"/>
            <family val="2"/>
          </rPr>
          <t xml:space="preserve">
adjusted for Pen Res adjustment
</t>
        </r>
      </text>
    </comment>
    <comment ref="AY269" authorId="0">
      <text>
        <r>
          <rPr>
            <b/>
            <sz val="9"/>
            <color indexed="81"/>
            <rFont val="Tahoma"/>
            <family val="2"/>
          </rPr>
          <t>Martin McLauchlan:</t>
        </r>
        <r>
          <rPr>
            <sz val="9"/>
            <color indexed="81"/>
            <rFont val="Tahoma"/>
            <family val="2"/>
          </rPr>
          <t xml:space="preserve">
+1 rounding</t>
        </r>
      </text>
    </comment>
    <comment ref="AC271" authorId="0">
      <text>
        <r>
          <rPr>
            <b/>
            <sz val="9"/>
            <color indexed="81"/>
            <rFont val="Tahoma"/>
            <family val="2"/>
          </rPr>
          <t>Martin McLauchlan:</t>
        </r>
        <r>
          <rPr>
            <sz val="9"/>
            <color indexed="81"/>
            <rFont val="Tahoma"/>
            <family val="2"/>
          </rPr>
          <t xml:space="preserve">
1 = rounding</t>
        </r>
      </text>
    </comment>
  </commentList>
</comments>
</file>

<file path=xl/sharedStrings.xml><?xml version="1.0" encoding="utf-8"?>
<sst xmlns="http://schemas.openxmlformats.org/spreadsheetml/2006/main" count="4468" uniqueCount="697">
  <si>
    <t>Region/Family</t>
  </si>
  <si>
    <t>Organisation</t>
  </si>
  <si>
    <t>Financial Year</t>
  </si>
  <si>
    <t>Months</t>
  </si>
  <si>
    <t>GDP DEFLATORS AT MARKET PRICES, AND MONEY GDP</t>
  </si>
  <si>
    <t>Financial year</t>
  </si>
  <si>
    <t>Calendar year</t>
  </si>
  <si>
    <t xml:space="preserve">GDP deflator at market prices </t>
  </si>
  <si>
    <t>per cent change on previous year</t>
  </si>
  <si>
    <t>Cash £ million</t>
  </si>
  <si>
    <t>1955-56</t>
  </si>
  <si>
    <t>1955</t>
  </si>
  <si>
    <t>1956-57</t>
  </si>
  <si>
    <t>1956</t>
  </si>
  <si>
    <t>1957-58</t>
  </si>
  <si>
    <t>1957</t>
  </si>
  <si>
    <t>1958-59</t>
  </si>
  <si>
    <t>1958</t>
  </si>
  <si>
    <t>1959-60</t>
  </si>
  <si>
    <t>1959</t>
  </si>
  <si>
    <t>1960-61</t>
  </si>
  <si>
    <t>1960</t>
  </si>
  <si>
    <t>1961-62</t>
  </si>
  <si>
    <t>1961</t>
  </si>
  <si>
    <t>1962-63</t>
  </si>
  <si>
    <t>1962</t>
  </si>
  <si>
    <t>1963-64</t>
  </si>
  <si>
    <t>1963</t>
  </si>
  <si>
    <t>1964-65</t>
  </si>
  <si>
    <t>1964</t>
  </si>
  <si>
    <t>1965-66</t>
  </si>
  <si>
    <t>1965</t>
  </si>
  <si>
    <t>1966-67</t>
  </si>
  <si>
    <t>1966</t>
  </si>
  <si>
    <t>1967-68</t>
  </si>
  <si>
    <t>1967</t>
  </si>
  <si>
    <t>1968-69</t>
  </si>
  <si>
    <t>1968</t>
  </si>
  <si>
    <t>1969-70</t>
  </si>
  <si>
    <t>1969</t>
  </si>
  <si>
    <t>1970-71</t>
  </si>
  <si>
    <t>1970</t>
  </si>
  <si>
    <t>1971-72</t>
  </si>
  <si>
    <t>1971</t>
  </si>
  <si>
    <t>1972-73</t>
  </si>
  <si>
    <t>1972</t>
  </si>
  <si>
    <t>1973-74</t>
  </si>
  <si>
    <t>1973</t>
  </si>
  <si>
    <t>1974-75</t>
  </si>
  <si>
    <t>1974</t>
  </si>
  <si>
    <t>1975-76</t>
  </si>
  <si>
    <t>1975</t>
  </si>
  <si>
    <t>1976-77</t>
  </si>
  <si>
    <t>1976</t>
  </si>
  <si>
    <t>1977-78</t>
  </si>
  <si>
    <t>1977</t>
  </si>
  <si>
    <t>1978-79</t>
  </si>
  <si>
    <t>1978</t>
  </si>
  <si>
    <t>1979-80</t>
  </si>
  <si>
    <t>1979</t>
  </si>
  <si>
    <t>1980-81</t>
  </si>
  <si>
    <t>1980</t>
  </si>
  <si>
    <t>1981-82</t>
  </si>
  <si>
    <t>1981</t>
  </si>
  <si>
    <t>1982-83</t>
  </si>
  <si>
    <t>1982</t>
  </si>
  <si>
    <t>1983-84</t>
  </si>
  <si>
    <t>1983</t>
  </si>
  <si>
    <t>1984-85</t>
  </si>
  <si>
    <t>1984</t>
  </si>
  <si>
    <t>1985-86</t>
  </si>
  <si>
    <t>1985</t>
  </si>
  <si>
    <t>1986-87</t>
  </si>
  <si>
    <t>1986</t>
  </si>
  <si>
    <t>1987-88</t>
  </si>
  <si>
    <t>1987</t>
  </si>
  <si>
    <t>1988-89</t>
  </si>
  <si>
    <t>1988</t>
  </si>
  <si>
    <t>1989-90</t>
  </si>
  <si>
    <t>1989</t>
  </si>
  <si>
    <t>1990-91</t>
  </si>
  <si>
    <t>1990</t>
  </si>
  <si>
    <t>1991-92</t>
  </si>
  <si>
    <t>1991</t>
  </si>
  <si>
    <t>1992-93</t>
  </si>
  <si>
    <t>1992</t>
  </si>
  <si>
    <t>1993-94</t>
  </si>
  <si>
    <t>1993</t>
  </si>
  <si>
    <t>1994-95</t>
  </si>
  <si>
    <t>1994</t>
  </si>
  <si>
    <t>1995-96</t>
  </si>
  <si>
    <t>1995</t>
  </si>
  <si>
    <t>1996-97</t>
  </si>
  <si>
    <t>1996</t>
  </si>
  <si>
    <t>1997-98</t>
  </si>
  <si>
    <t>1997</t>
  </si>
  <si>
    <t>1998-99</t>
  </si>
  <si>
    <t>1998</t>
  </si>
  <si>
    <t>1999-00</t>
  </si>
  <si>
    <t>1999</t>
  </si>
  <si>
    <t>2000-01</t>
  </si>
  <si>
    <t>2000</t>
  </si>
  <si>
    <t>2001-02</t>
  </si>
  <si>
    <t>2001</t>
  </si>
  <si>
    <t>2002-03</t>
  </si>
  <si>
    <t>2002</t>
  </si>
  <si>
    <t>2003-04</t>
  </si>
  <si>
    <t>2003</t>
  </si>
  <si>
    <t>2004-05</t>
  </si>
  <si>
    <t>2004</t>
  </si>
  <si>
    <t>2005-06</t>
  </si>
  <si>
    <t>2005</t>
  </si>
  <si>
    <t>2006-07</t>
  </si>
  <si>
    <t>2006</t>
  </si>
  <si>
    <t>2007-08</t>
  </si>
  <si>
    <t>2007</t>
  </si>
  <si>
    <t>2008-09</t>
  </si>
  <si>
    <t>2008</t>
  </si>
  <si>
    <t>2009-10</t>
  </si>
  <si>
    <t>2009</t>
  </si>
  <si>
    <t>2010-11</t>
  </si>
  <si>
    <t>2010</t>
  </si>
  <si>
    <t>2011-12</t>
  </si>
  <si>
    <t>2012-13</t>
  </si>
  <si>
    <t>-</t>
  </si>
  <si>
    <t>Base year: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</si>
  <si>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</si>
  <si>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</si>
  <si>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</si>
  <si>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</si>
  <si>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</si>
  <si>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</si>
  <si>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</si>
  <si>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</si>
  <si>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</si>
  <si>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</si>
  <si>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</si>
  <si>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</si>
  <si>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</si>
  <si>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</si>
  <si>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</si>
  <si>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</si>
  <si>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</si>
  <si>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</si>
  <si>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</si>
  <si>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</si>
  <si>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</si>
  <si>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</si>
  <si>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</si>
  <si>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</si>
  <si>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</si>
  <si>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</si>
  <si>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</si>
  <si>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</si>
  <si>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</si>
  <si>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</si>
  <si>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</si>
  <si>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</si>
  <si>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</si>
  <si>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</si>
  <si>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</si>
  <si>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</si>
  <si>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</si>
  <si>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</si>
  <si>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</si>
  <si>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</si>
  <si>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</si>
  <si>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</si>
  <si>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</si>
  <si>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</si>
  <si>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</si>
  <si>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</si>
  <si>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</si>
  <si>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</si>
  <si>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</si>
  <si>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</si>
  <si>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</si>
  <si>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</si>
  <si>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</si>
  <si>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</si>
  <si>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</si>
  <si>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</si>
  <si>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</si>
  <si>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</si>
  <si>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</si>
  <si>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</si>
  <si>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</si>
  <si>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</si>
  <si>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</si>
  <si>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</si>
  <si>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</si>
  <si>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</si>
  <si>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</si>
  <si>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</si>
  <si>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</si>
  <si>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</si>
  <si>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Copy and paste updated HM Treasury deflators in columns B-J</t>
  </si>
  <si>
    <t>Edinburgh</t>
  </si>
  <si>
    <t>Category</t>
  </si>
  <si>
    <t>Statement</t>
  </si>
  <si>
    <t>Financial Statement:</t>
  </si>
  <si>
    <t>Category:</t>
  </si>
  <si>
    <t>Title (manual entry):</t>
  </si>
  <si>
    <t>Fife</t>
  </si>
  <si>
    <t>Glasgow</t>
  </si>
  <si>
    <t>West Lothian</t>
  </si>
  <si>
    <t>Region</t>
  </si>
  <si>
    <t>Organisation / deflator:</t>
  </si>
  <si>
    <t>Regional Totals</t>
  </si>
  <si>
    <t>Sum of selected regions</t>
  </si>
  <si>
    <t>Selected Organisation totals</t>
  </si>
  <si>
    <t>Sum of selected organisations</t>
  </si>
  <si>
    <t>% of total</t>
  </si>
  <si>
    <t>Terms</t>
  </si>
  <si>
    <t>Real Terms</t>
  </si>
  <si>
    <t>Cash Terms</t>
  </si>
  <si>
    <t>Base year 2:</t>
  </si>
  <si>
    <t>Ratio:</t>
  </si>
  <si>
    <t>Trend</t>
  </si>
  <si>
    <t>Adjust the yellow headings below from the drop down lists to alter trend analysis charts</t>
  </si>
  <si>
    <t>Deflator 
for 'Trend' tab</t>
  </si>
  <si>
    <t>Deflator2
for 'Tend Analysis' tab</t>
  </si>
  <si>
    <t>Sector Total</t>
  </si>
  <si>
    <t xml:space="preserve">Sector Total </t>
  </si>
  <si>
    <t>Contents</t>
  </si>
  <si>
    <t>Trend Charts</t>
  </si>
  <si>
    <t>Deflators</t>
  </si>
  <si>
    <t>Data</t>
  </si>
  <si>
    <t>Validation</t>
  </si>
  <si>
    <t>Variance</t>
  </si>
  <si>
    <t>Variance:</t>
  </si>
  <si>
    <t>Sector total</t>
  </si>
  <si>
    <t>Sector ratio</t>
  </si>
  <si>
    <t>Go to chart</t>
  </si>
  <si>
    <t>Charts are controlled by selections on the 'Trend Tab'.</t>
  </si>
  <si>
    <r>
      <t>Home</t>
    </r>
    <r>
      <rPr>
        <b/>
        <sz val="10"/>
        <color indexed="12"/>
        <rFont val="Arial"/>
        <family val="2"/>
      </rPr>
      <t/>
    </r>
  </si>
  <si>
    <t>Do not delete these columns.</t>
  </si>
  <si>
    <t>Variance %</t>
  </si>
  <si>
    <t>Deflator Date:</t>
  </si>
  <si>
    <t>£000s</t>
  </si>
  <si>
    <t>2013-14</t>
  </si>
  <si>
    <t>Regional Totals - does not apportion prior years</t>
  </si>
  <si>
    <t>Benchmark 1</t>
  </si>
  <si>
    <t>Benchmark 2</t>
  </si>
  <si>
    <t>Aberdeen</t>
  </si>
  <si>
    <t>Aberdeenshire</t>
  </si>
  <si>
    <t>Angus</t>
  </si>
  <si>
    <t>Argyll &amp; Bute</t>
  </si>
  <si>
    <t>Clackmannanshire</t>
  </si>
  <si>
    <t>Dumfries &amp; Galloway</t>
  </si>
  <si>
    <t>Dundee</t>
  </si>
  <si>
    <t>East Ayrshire</t>
  </si>
  <si>
    <t>East Dunbartonshire</t>
  </si>
  <si>
    <t>East Lothian</t>
  </si>
  <si>
    <t>East Renfrewshire</t>
  </si>
  <si>
    <t>Eilean Siar</t>
  </si>
  <si>
    <t>Falkirk</t>
  </si>
  <si>
    <t>Highland</t>
  </si>
  <si>
    <t>Inverclyde</t>
  </si>
  <si>
    <t>Midlothian</t>
  </si>
  <si>
    <t>Moray</t>
  </si>
  <si>
    <t>North Ayrshire</t>
  </si>
  <si>
    <t>North Lanarkshire</t>
  </si>
  <si>
    <t>Orkney</t>
  </si>
  <si>
    <t>Perth and Kinross</t>
  </si>
  <si>
    <t>Renfrewshire</t>
  </si>
  <si>
    <t>Scottish Borders</t>
  </si>
  <si>
    <t>Shetland</t>
  </si>
  <si>
    <t>South Ayrshire</t>
  </si>
  <si>
    <t>South Lanarkshire</t>
  </si>
  <si>
    <t>Stirling</t>
  </si>
  <si>
    <t>West Dunbartonshire</t>
  </si>
  <si>
    <t>MIRS: Capital Receipts - Increase / (Decrease) in year £000</t>
  </si>
  <si>
    <t>MIRS: GF - General Fund Balance B/F £000</t>
  </si>
  <si>
    <t>MIRS: GF - Surplus or (deficit) on the provision of services £000</t>
  </si>
  <si>
    <t>MIRS: GF - Adjustments between accounting &amp; funding basis £000</t>
  </si>
  <si>
    <t>MIRS: GF - Net Increase / (Decrease) before transfers £000</t>
  </si>
  <si>
    <t>MIRS: GF - Transfers (to) / from other statutory reserves £000</t>
  </si>
  <si>
    <t>MIRS: GF - Increase / (Decrease) in the year £000</t>
  </si>
  <si>
    <t>MIRS: GF - General Fund balance C/F £000</t>
  </si>
  <si>
    <t>MIRS: HRA - Balance B/F £000</t>
  </si>
  <si>
    <t>MIRS: HRA - Surplus or (deficit) on the provision of services £000</t>
  </si>
  <si>
    <t>MIRS: HRA - Adjustments between accounting &amp; funding basis £000</t>
  </si>
  <si>
    <t>MIRS: HRA - Net Increase / (Decrease) before transfers £000</t>
  </si>
  <si>
    <t>MIRS: HRA - Transfers (to) / from other statutory reserves £000</t>
  </si>
  <si>
    <t>MIRS: HRA - Increase / (Decrease) in the year £000</t>
  </si>
  <si>
    <t>MIRS: HRA - Balance C/F £000</t>
  </si>
  <si>
    <t>MIRS: Capital Receipts Reserve - Balance B/F £000</t>
  </si>
  <si>
    <t>MIRS: Capital Receipts - Increase/  (Decrease) before transfers to other statutory reserves £000</t>
  </si>
  <si>
    <t>MIRS: Capital Receipts - Transfers (to) / from other reserves  £000</t>
  </si>
  <si>
    <t>MIRS: Capital Receipts - Balance C/F £000</t>
  </si>
  <si>
    <t>MIRS: Capital Grants Unapplied - Balance B/F £000</t>
  </si>
  <si>
    <t>MIRS: Capital Grants Unapplied - Increase / (Decrease) in the year £000</t>
  </si>
  <si>
    <t>MIRS: Capital Grants Unapplied - Balance C/F £000</t>
  </si>
  <si>
    <t>MIRS: Capital Fund - Balance B/F £000</t>
  </si>
  <si>
    <t>MIRS: Capital Fund - Increase /  (Decrease) for the year £000</t>
  </si>
  <si>
    <t>MIRS: Capital Fund - Balance C/F £000</t>
  </si>
  <si>
    <t>MIRS: Renewals &amp; Repair Fund - Balance B/F £000</t>
  </si>
  <si>
    <t>MIRS: Renewals &amp; Repair Fund - Increase / (Decrease) for the year £000</t>
  </si>
  <si>
    <t>MIRS: Renewals &amp; Repair Fund - Balance C/F £000</t>
  </si>
  <si>
    <t>MIRS: Insurance Fund - Balance B/F £000</t>
  </si>
  <si>
    <t>MIRS: Insurance Fund - Increase / (Decrease) for the year £000</t>
  </si>
  <si>
    <t>MIRS: Insurance Fund - Balance C/F £000</t>
  </si>
  <si>
    <t>MIRS: Other usable - Balance B/F £000</t>
  </si>
  <si>
    <t>MIRS: Other usable - Increase / (Decrease) for the year £000</t>
  </si>
  <si>
    <t>MIRS: Other usable - Balance C/F £000</t>
  </si>
  <si>
    <t>MIRS: Total Usable Reserves - Balance B/F £000</t>
  </si>
  <si>
    <t>MIRS: Total Usable Reserves - Surplus / (Deficit) on the provision of services £000</t>
  </si>
  <si>
    <t>MIRS: Total Usable Reserves - Other comprehensive income &amp; (expenditure) £000</t>
  </si>
  <si>
    <t>MIRS: Total Usable Reserves - Adjustments between an accounting basis and funding basis £000</t>
  </si>
  <si>
    <t>MIRS: Total Usable Reserves - Net increase/(decrease) before transfers £000</t>
  </si>
  <si>
    <t>MIRS: Total Usable Reserves - Transfers (to) / from other statutory reserves £000</t>
  </si>
  <si>
    <t>MIRS: Total Usable Reserves - Increase / (Decrease) in the year £000</t>
  </si>
  <si>
    <t>MIRS: Total Usable Reserves - Balance C/F £000</t>
  </si>
  <si>
    <t>Total Usable Revenue Reserves B/F £000</t>
  </si>
  <si>
    <t>Total Usable Capital Reserves B/F £000</t>
  </si>
  <si>
    <t>Total Usable Revenue Reserves C/F £000</t>
  </si>
  <si>
    <t>Total Usable Capital Reserves C/F £000</t>
  </si>
  <si>
    <t>MIRS: Total Un-usable Reserves - Balance B/F £000</t>
  </si>
  <si>
    <t>MIRS: Total Un-usable Reserves - Other comprehensive income and (expenditure) £000</t>
  </si>
  <si>
    <t>MIRS: Total Un-usable Reserves - Adjustments between an accounting basis and funding basis £000</t>
  </si>
  <si>
    <t>MIRS: Total Un-usable Reserves - Net increase/(decrease) before transfers £000</t>
  </si>
  <si>
    <t>MIRS: Total Un-usable Reserves - Increase / (Decrease) in the year £000</t>
  </si>
  <si>
    <t>MIRS: Total Un-usable Reserves - Balance C/F £000</t>
  </si>
  <si>
    <t>C I&amp;E S: Education Services - Gross Spend £000</t>
  </si>
  <si>
    <t>C I&amp;E S: Education Services - Gross Income £000</t>
  </si>
  <si>
    <t>C I&amp;E S: Education Services - Net Spend £000</t>
  </si>
  <si>
    <t>C I&amp;E S: Environmental Services - Gross Spend £000</t>
  </si>
  <si>
    <t>C I&amp;E S: Environmental Services - Gross Income £000</t>
  </si>
  <si>
    <t>C I&amp;E S: Environmental Services - Net Spend £000</t>
  </si>
  <si>
    <t>C I&amp;E S: Housing Services  (GF) - Gross Spend £000</t>
  </si>
  <si>
    <t>C I&amp;E S: Housing Services (GF) - Gross Income £000</t>
  </si>
  <si>
    <t>C I&amp;E S: Housing Services (GF) - Net Spend £000</t>
  </si>
  <si>
    <t>C I&amp;E S: Cultural and related services - Gross Spend £000</t>
  </si>
  <si>
    <t>C I&amp;E S: Cultural and related services - Gross Income £000</t>
  </si>
  <si>
    <t>C I&amp;E S: Cultural and related services - Net Spend £000</t>
  </si>
  <si>
    <t>C I&amp;E S: Planning and development services - Gross Spend £000</t>
  </si>
  <si>
    <t>C I&amp;E S: Planning and development services -Gross Income £000</t>
  </si>
  <si>
    <t>C I&amp;E S: Planning and development services - Net Spend £000</t>
  </si>
  <si>
    <t>C I&amp;E S: Roads and transport services - Gross Spend £000</t>
  </si>
  <si>
    <t>C I&amp;E S: Roads and transport services - Gross Income £000</t>
  </si>
  <si>
    <t>C I&amp;E S: Roads and transport services - Net Spend £000</t>
  </si>
  <si>
    <t>C I&amp;E S: Social work - Gross Spend £000</t>
  </si>
  <si>
    <t>C I&amp;E S: Social work - Gross Income £000</t>
  </si>
  <si>
    <t>C I&amp;E S: Social work - Net Spend £000</t>
  </si>
  <si>
    <t>C I&amp;E S: Trading Services - Gross Spend £000</t>
  </si>
  <si>
    <t>C I&amp;E S: Trading Services - Gross Income £000</t>
  </si>
  <si>
    <t>C I&amp;E S: Trading Services - Net Spend £000</t>
  </si>
  <si>
    <t>C I&amp;E S: Central Services to the Public - Gross Spend £000</t>
  </si>
  <si>
    <t>C I&amp;E S: Central Services to the Public - Gross Income £000</t>
  </si>
  <si>
    <t>C I&amp;E S: Central Services to the Public - Net Spend £000</t>
  </si>
  <si>
    <t>C I&amp;E S: Corporate and democratic core - Gross Spend £000</t>
  </si>
  <si>
    <t>C I&amp;E S: Corporate and democratic core - Gross Income £000</t>
  </si>
  <si>
    <t>C I&amp;E S: Corporate and democratic core - Net Spend £000</t>
  </si>
  <si>
    <t>C I&amp;E S: Non distributed costs - Gross Spend £000</t>
  </si>
  <si>
    <t>C I&amp;E S: Non distributed costs - Gross Income £000</t>
  </si>
  <si>
    <t>C I&amp;E S: Non distributed costs - Net Spend £000</t>
  </si>
  <si>
    <t>C I&amp;E S: Other corporate costs (if NDC &amp; CDC not shown separately) - Gross Spend £000</t>
  </si>
  <si>
    <t>C I&amp;E S: Other corporate costs (if NDC &amp; CDC not shown separately) - Gross Income £000</t>
  </si>
  <si>
    <t>C I&amp;E S: Other corporate costs (if NDC &amp; CDC not shown separately) - Net Spend £000</t>
  </si>
  <si>
    <t>C I&amp;E S: Police Board - Gross Spend £000</t>
  </si>
  <si>
    <t>C I&amp;E S: Police Board Gross - Income £000</t>
  </si>
  <si>
    <t>C I&amp;E S: Police Board - Net Spend £000</t>
  </si>
  <si>
    <t>C I&amp;E S: Fire Board - Gross Spend £000</t>
  </si>
  <si>
    <t>C I&amp;E S: Fire Board - Net Spend £000</t>
  </si>
  <si>
    <t>C I&amp;E S: Valuation Board - Gross Spend £000</t>
  </si>
  <si>
    <t>C I&amp;E S: Valuation Board - Gross Income £000</t>
  </si>
  <si>
    <t>C I&amp;E S: Valuation Board - Net Spend £000</t>
  </si>
  <si>
    <t>C I&amp;E S: Other Requisitioning Body (please specify) £000</t>
  </si>
  <si>
    <t>C I&amp;E S: Other (please specify) Gross spend £000</t>
  </si>
  <si>
    <t>C I&amp;E S: Other (please specify) Gross Income £000</t>
  </si>
  <si>
    <t>C I&amp;E S: Other (please specify) £000</t>
  </si>
  <si>
    <t>C I&amp;E S: Net Cost of General Fund Services - Gross Spend £000</t>
  </si>
  <si>
    <t>C I&amp;E S: Net Cost of General Fund Services - Gross Income £000</t>
  </si>
  <si>
    <t>C I&amp;E S: NET COST OF GENERAL FUND SERVICES £000</t>
  </si>
  <si>
    <t>C I&amp;E S: Housing Revenue Account - Gross Spend £000</t>
  </si>
  <si>
    <t>C I&amp;E S: Housing Revenue Account - Gross Income £000</t>
  </si>
  <si>
    <t>C I&amp;E S: Housing Revenue Account - Net Spend / (Income) £000</t>
  </si>
  <si>
    <t>C I&amp;E S: Net Cost of Services - Gross Spend £000</t>
  </si>
  <si>
    <t>C I&amp;E S: Net Cost of Services - Gross Income £000</t>
  </si>
  <si>
    <t>C I&amp;E S: NET COST OF SERVICES £000</t>
  </si>
  <si>
    <t>C I&amp;E S: Gain or (Loss) on disposal of property, plant and equipment £000</t>
  </si>
  <si>
    <t>C I&amp;E S: Other operating I &amp; E items £000</t>
  </si>
  <si>
    <t>C I&amp;E S: Other Operating Income / (Expenditure) total £000</t>
  </si>
  <si>
    <t>C I&amp;E S: Surplus / (Deficit) on trading undertakings (not included in NCS) £000</t>
  </si>
  <si>
    <t>C I&amp;E S: Interest payable and similar charges £000</t>
  </si>
  <si>
    <t>C I&amp;E S: Interest receivable and similar income £000</t>
  </si>
  <si>
    <t>C I&amp;E S: Net interest on the net defined benefit liability (asset) £000</t>
  </si>
  <si>
    <t>C I&amp;E S: Income and (expenditure) in relation to Investment Properties £000</t>
  </si>
  <si>
    <t>C I&amp;E S: Other financing income / (expenditure) £000</t>
  </si>
  <si>
    <t>C I&amp;E S: Financing and investment (income) / expenditure -Total £000</t>
  </si>
  <si>
    <t>C I&amp;E S: General Government Grants (Revenue) £000</t>
  </si>
  <si>
    <t>C I&amp;E S: Non domestic rates redistribution £000</t>
  </si>
  <si>
    <t>C I&amp;E S: Income from Council Tax £000</t>
  </si>
  <si>
    <t>C I&amp;E S: Capital Grants and Contributions £000</t>
  </si>
  <si>
    <t>C I&amp;E S: Taxation and non specific grant income  - Total £000</t>
  </si>
  <si>
    <t>C I&amp;E S: Surplus / (Deficit) on the provision of services £000</t>
  </si>
  <si>
    <t>C I&amp;E S: Surplus / (Deficit) on the revaluation of PPE £000</t>
  </si>
  <si>
    <t>C I&amp;E S: Surplus / (Deficit) on the revaluation of available for sale financial instruments £000</t>
  </si>
  <si>
    <t>C I&amp;E S: Actuarial (gains) / losses / return on pensions Assets and Liabilities £000</t>
  </si>
  <si>
    <t>C I&amp;E S: Other unrealised gains or (losses) £000</t>
  </si>
  <si>
    <t>C I&amp;E S: Total Comprehensive Income / (Expenditure) £000</t>
  </si>
  <si>
    <t>BS: PPE - Council Dwellings £000</t>
  </si>
  <si>
    <t>BS: PPE - Other Land and Buildings £000</t>
  </si>
  <si>
    <t>BS: PPE - Vehicles, Plant, Furniture and Equipment £000</t>
  </si>
  <si>
    <t>BS:  PPE - Infrastructure Assets £000</t>
  </si>
  <si>
    <t>BS:  PPE - Community assets £000</t>
  </si>
  <si>
    <t>BS: PPE - Corporate Surplus Assets £000</t>
  </si>
  <si>
    <t>BS: PPE - Assets under construction £000</t>
  </si>
  <si>
    <t>BS:  Total Property,  Plant and Equipment £000</t>
  </si>
  <si>
    <t>BS: Heritage Assets £000</t>
  </si>
  <si>
    <t>BS:    Investment properties £000</t>
  </si>
  <si>
    <t>BS:   Intangible Assets £000</t>
  </si>
  <si>
    <t>BS:   LT Assets held for disposal £000</t>
  </si>
  <si>
    <t>BS:  Long Term Investments £000</t>
  </si>
  <si>
    <t>BS: Long Term Debtors £000</t>
  </si>
  <si>
    <t>BS: Total Long Term Assets £000</t>
  </si>
  <si>
    <t>BS: Current Assets - Short term investments £000</t>
  </si>
  <si>
    <t>BS: Current Assets - Assets Held for Sale (PPE) £000</t>
  </si>
  <si>
    <t>BS: Current Assets - Inventories £000</t>
  </si>
  <si>
    <t>BS: Current Assets;  Net short term debtors £000</t>
  </si>
  <si>
    <t>BS: Current Assets - Cash and cash equivalents £000</t>
  </si>
  <si>
    <t>BS: Current Assets;   Total Current Assets £000</t>
  </si>
  <si>
    <t>BS: TOTAL ASSETS £000</t>
  </si>
  <si>
    <t>BS: Current Liabilities - Bank overdraft</t>
  </si>
  <si>
    <t>BS: Current Liabilities - Short term borrowing £000</t>
  </si>
  <si>
    <t>BS: Current Liabilities - Creditors £000</t>
  </si>
  <si>
    <t>BS: Current Liabilities - Short term provisions £000</t>
  </si>
  <si>
    <t>BS: Current Liabilities - Grants and contributions received in advance £000</t>
  </si>
  <si>
    <t>BS: Current Liabilities - Liabilities in disposal groups £000</t>
  </si>
  <si>
    <t>BS: Current Liabilities - Total Current Liabilities £000</t>
  </si>
  <si>
    <t>BS: Long term Creditors £000</t>
  </si>
  <si>
    <t>BS: Long Term Provisions £000</t>
  </si>
  <si>
    <t>BS: Net Pension Liability £000</t>
  </si>
  <si>
    <t>BS: Long-term borrowing £000</t>
  </si>
  <si>
    <t>BS:   Other LT Liabilities £000</t>
  </si>
  <si>
    <t>BS: LT Liabilities - Capital Grants Received in advance £000</t>
  </si>
  <si>
    <t>BS: Total LT liabilities £000</t>
  </si>
  <si>
    <t>BS: NET ASSETS £000</t>
  </si>
  <si>
    <t>BS: Usable Reserves £000</t>
  </si>
  <si>
    <t>BS: Un-usable reserves £000</t>
  </si>
  <si>
    <t>BS :  TOTAL RESERVES £000</t>
  </si>
  <si>
    <t>BS: Debtors £000</t>
  </si>
  <si>
    <r>
      <t>2016</t>
    </r>
    <r>
      <rPr>
        <vertAlign val="superscript"/>
        <sz val="10"/>
        <rFont val="Times New Roman"/>
        <family val="1"/>
      </rPr>
      <t xml:space="preserve"> (1), (2)</t>
    </r>
  </si>
  <si>
    <r>
      <t>2017</t>
    </r>
    <r>
      <rPr>
        <vertAlign val="superscript"/>
        <sz val="10"/>
        <rFont val="Times New Roman"/>
        <family val="1"/>
      </rPr>
      <t xml:space="preserve"> (1), (2)</t>
    </r>
  </si>
  <si>
    <r>
      <t>2018</t>
    </r>
    <r>
      <rPr>
        <vertAlign val="superscript"/>
        <sz val="10"/>
        <rFont val="Times New Roman"/>
        <family val="1"/>
      </rPr>
      <t xml:space="preserve"> (1), (2)</t>
    </r>
  </si>
  <si>
    <r>
      <t>2019</t>
    </r>
    <r>
      <rPr>
        <vertAlign val="superscript"/>
        <sz val="10"/>
        <rFont val="Times New Roman"/>
        <family val="1"/>
      </rPr>
      <t xml:space="preserve"> (1), (2)</t>
    </r>
  </si>
  <si>
    <r>
      <t>2020</t>
    </r>
    <r>
      <rPr>
        <vertAlign val="superscript"/>
        <sz val="10"/>
        <rFont val="Times New Roman"/>
        <family val="1"/>
      </rPr>
      <t xml:space="preserve"> (1), (2)</t>
    </r>
  </si>
  <si>
    <t>2014-15</t>
  </si>
  <si>
    <r>
      <t>2016-17</t>
    </r>
    <r>
      <rPr>
        <vertAlign val="superscript"/>
        <sz val="10"/>
        <rFont val="Times New Roman"/>
        <family val="1"/>
      </rPr>
      <t xml:space="preserve"> (1), (2)</t>
    </r>
  </si>
  <si>
    <r>
      <t>2017-18</t>
    </r>
    <r>
      <rPr>
        <vertAlign val="superscript"/>
        <sz val="10"/>
        <rFont val="Times New Roman"/>
        <family val="1"/>
      </rPr>
      <t xml:space="preserve"> (1), (2)</t>
    </r>
  </si>
  <si>
    <r>
      <t>2018-19</t>
    </r>
    <r>
      <rPr>
        <vertAlign val="superscript"/>
        <sz val="10"/>
        <rFont val="Times New Roman"/>
        <family val="1"/>
      </rPr>
      <t xml:space="preserve"> (1), (2)</t>
    </r>
  </si>
  <si>
    <r>
      <t>2019-20</t>
    </r>
    <r>
      <rPr>
        <vertAlign val="superscript"/>
        <sz val="10"/>
        <rFont val="Times New Roman"/>
        <family val="1"/>
      </rPr>
      <t xml:space="preserve"> (1), (2)</t>
    </r>
  </si>
  <si>
    <r>
      <t>2020-21</t>
    </r>
    <r>
      <rPr>
        <vertAlign val="superscript"/>
        <sz val="10"/>
        <rFont val="Times New Roman"/>
        <family val="1"/>
      </rPr>
      <t xml:space="preserve"> (1), (2)</t>
    </r>
  </si>
  <si>
    <t>BS: Current Assets - Intangibles £000</t>
  </si>
  <si>
    <t>BS: Current Assets - Assets Held for Sale (Investment property) £000</t>
  </si>
  <si>
    <t>BS:   Donated Assets Account £000</t>
  </si>
  <si>
    <t>Movement in total usable revenue reserves</t>
  </si>
  <si>
    <t>Movement in total usable capital reserves</t>
  </si>
  <si>
    <t>Audited</t>
  </si>
  <si>
    <t>Unaudited</t>
  </si>
  <si>
    <t>Data Sources</t>
  </si>
  <si>
    <t>Orkney and Shetland</t>
  </si>
  <si>
    <t>Exc. Orkney and Shetland</t>
  </si>
  <si>
    <r>
      <t>Money GDP</t>
    </r>
    <r>
      <rPr>
        <vertAlign val="superscript"/>
        <sz val="10"/>
        <rFont val="Times New Roman"/>
        <family val="1"/>
      </rPr>
      <t xml:space="preserve"> (3)</t>
    </r>
  </si>
  <si>
    <t>2014-15 = 100</t>
  </si>
  <si>
    <t>2014 = 100</t>
  </si>
  <si>
    <t>Increase</t>
  </si>
  <si>
    <t>Decrease</t>
  </si>
  <si>
    <t>Input sheet with links to control charts for high level analysis</t>
  </si>
  <si>
    <t>Base year for prices:</t>
  </si>
  <si>
    <t>Return to main input</t>
  </si>
  <si>
    <t>Cash or real terms:</t>
  </si>
  <si>
    <t>Comparator councils:</t>
  </si>
  <si>
    <t>Go to charts</t>
  </si>
  <si>
    <t>Item to be analysed:</t>
  </si>
  <si>
    <t>(By using the filter on the 'Trend' tab you can control what organisations are shown in Chart 3.)</t>
  </si>
  <si>
    <t>Ratio Analysis:</t>
  </si>
  <si>
    <t>Item 1:</t>
  </si>
  <si>
    <t>Item 2:</t>
  </si>
  <si>
    <t>Year</t>
  </si>
  <si>
    <r>
      <t>Selected information derived from financial statements/notes analysed as appropriate. 
Y</t>
    </r>
    <r>
      <rPr>
        <b/>
        <sz val="11"/>
        <color theme="1"/>
        <rFont val="Calibri"/>
        <family val="2"/>
        <scheme val="minor"/>
      </rPr>
      <t>ellow cells can be used to vary the data being analysed to show annual variance or variance over multiple years for each body.</t>
    </r>
  </si>
  <si>
    <r>
      <t>Home /</t>
    </r>
    <r>
      <rPr>
        <b/>
        <sz val="10"/>
        <color indexed="12"/>
        <rFont val="Arial"/>
        <family val="2"/>
      </rPr>
      <t xml:space="preserve"> Base year:</t>
    </r>
  </si>
  <si>
    <t>Year to display on single year chart:</t>
  </si>
  <si>
    <t>This graph can be altered to exclude councils using the filter on the 'Trend Analysis' sheet.</t>
  </si>
  <si>
    <t>Context: NRS mid-year population estimate</t>
  </si>
  <si>
    <t>Context: Pupil numbers (historic school roll info)</t>
  </si>
  <si>
    <t>Context: NRS Household estimate</t>
  </si>
  <si>
    <t>Context: FTE figures - Joint Staffing Watch Q1</t>
  </si>
  <si>
    <t>Ranked</t>
  </si>
  <si>
    <t>Outturn data are the latest National Accounts figures from ONS - last updated 30 June 2016.</t>
  </si>
  <si>
    <t>Forecast data are consistent with OBR Budget 2016 data 16 March 2016</t>
  </si>
  <si>
    <t>2015-16</t>
  </si>
  <si>
    <t>Accounting to Funding Adjustments: Statutory provision for repayment of debt - Total £000</t>
  </si>
  <si>
    <t>Accounting to Funding Adjustments: Statutory provision for repayment of debt -GF £000</t>
  </si>
  <si>
    <t>Accounting to Funding Adjustments: Statutory provision for repayment of debt - HRA£000</t>
  </si>
  <si>
    <t>Net revenue stream + Dwelling rents</t>
  </si>
  <si>
    <t>C I&amp;E S: Social work - contribution to IJB Gross Spend £000</t>
  </si>
  <si>
    <t>C I&amp;E S: Social work - contribution to IJB Gross Income £000</t>
  </si>
  <si>
    <t>C I&amp;E S: Social work - contribution to IJB Net Spend £000</t>
  </si>
  <si>
    <t>Aberdeen2011/12</t>
  </si>
  <si>
    <t>Benchmark 12011/12</t>
  </si>
  <si>
    <t>Aberdeenshire2011/12</t>
  </si>
  <si>
    <t>Angus2011/12</t>
  </si>
  <si>
    <t>Argyll &amp; Bute2011/12</t>
  </si>
  <si>
    <t>Clackmannanshire2011/12</t>
  </si>
  <si>
    <t>Dumfries &amp; Galloway2011/12</t>
  </si>
  <si>
    <t>Dundee2011/12</t>
  </si>
  <si>
    <t>East Ayrshire2011/12</t>
  </si>
  <si>
    <t>East Dunbartonshire2011/12</t>
  </si>
  <si>
    <t>East Lothian2011/12</t>
  </si>
  <si>
    <t>East Renfrewshire2011/12</t>
  </si>
  <si>
    <t>Edinburgh2011/12</t>
  </si>
  <si>
    <t>Eilean Siar2011/12</t>
  </si>
  <si>
    <t>Falkirk2011/12</t>
  </si>
  <si>
    <t>Fife2011/12</t>
  </si>
  <si>
    <t>Glasgow2011/12</t>
  </si>
  <si>
    <t>Highland2011/12</t>
  </si>
  <si>
    <t>Inverclyde2011/12</t>
  </si>
  <si>
    <t>Midlothian2011/12</t>
  </si>
  <si>
    <t>Moray2011/12</t>
  </si>
  <si>
    <t>North Ayrshire2011/12</t>
  </si>
  <si>
    <t>North Lanarkshire2011/12</t>
  </si>
  <si>
    <t>Orkney2011/12</t>
  </si>
  <si>
    <t>Perth and Kinross2011/12</t>
  </si>
  <si>
    <t>Renfrewshire2011/12</t>
  </si>
  <si>
    <t>Scottish Borders2011/12</t>
  </si>
  <si>
    <t>Shetland2011/12</t>
  </si>
  <si>
    <t>South Ayrshire2011/12</t>
  </si>
  <si>
    <t>South Lanarkshire2011/12</t>
  </si>
  <si>
    <t>Stirling2011/12</t>
  </si>
  <si>
    <t>West Dunbartonshire2011/12</t>
  </si>
  <si>
    <t>West Lothian2011/12</t>
  </si>
  <si>
    <t>Aberdeen2012/13</t>
  </si>
  <si>
    <t>Benchmark 12012/13</t>
  </si>
  <si>
    <t>Aberdeenshire2012/13</t>
  </si>
  <si>
    <t>Angus2012/13</t>
  </si>
  <si>
    <t>Argyll &amp; Bute2012/13</t>
  </si>
  <si>
    <t>Clackmannanshire2012/13</t>
  </si>
  <si>
    <t>Dumfries &amp; Galloway2012/13</t>
  </si>
  <si>
    <t>Dundee2012/13</t>
  </si>
  <si>
    <t>East Ayrshire2012/13</t>
  </si>
  <si>
    <t>East Dunbartonshire2012/13</t>
  </si>
  <si>
    <t>East Lothian2012/13</t>
  </si>
  <si>
    <t>East Renfrewshire2012/13</t>
  </si>
  <si>
    <t>Edinburgh2012/13</t>
  </si>
  <si>
    <t>Eilean Siar2012/13</t>
  </si>
  <si>
    <t>Falkirk2012/13</t>
  </si>
  <si>
    <t>Fife2012/13</t>
  </si>
  <si>
    <t>Glasgow2012/13</t>
  </si>
  <si>
    <t>Highland2012/13</t>
  </si>
  <si>
    <t>Inverclyde2012/13</t>
  </si>
  <si>
    <t>Midlothian2012/13</t>
  </si>
  <si>
    <t>Moray2012/13</t>
  </si>
  <si>
    <t>North Ayrshire2012/13</t>
  </si>
  <si>
    <t>North Lanarkshire2012/13</t>
  </si>
  <si>
    <t>Orkney2012/13</t>
  </si>
  <si>
    <t>Perth and Kinross2012/13</t>
  </si>
  <si>
    <t>Renfrewshire2012/13</t>
  </si>
  <si>
    <t>Scottish Borders2012/13</t>
  </si>
  <si>
    <t>Shetland2012/13</t>
  </si>
  <si>
    <t>South Ayrshire2012/13</t>
  </si>
  <si>
    <t>South Lanarkshire2012/13</t>
  </si>
  <si>
    <t>Stirling2012/13</t>
  </si>
  <si>
    <t>West Dunbartonshire2012/13</t>
  </si>
  <si>
    <t>West Lothian2012/13</t>
  </si>
  <si>
    <t>Aberdeen2013/14</t>
  </si>
  <si>
    <t>Benchmark 12013/14</t>
  </si>
  <si>
    <t>Aberdeenshire2013/14</t>
  </si>
  <si>
    <t>Angus2013/14</t>
  </si>
  <si>
    <t>Argyll &amp; Bute2013/14</t>
  </si>
  <si>
    <t>Clackmannanshire2013/14</t>
  </si>
  <si>
    <t>Dumfries &amp; Galloway2013/14</t>
  </si>
  <si>
    <t>Dundee2013/14</t>
  </si>
  <si>
    <t>East Ayrshire2013/14</t>
  </si>
  <si>
    <t>East Dunbartonshire2013/14</t>
  </si>
  <si>
    <t>East Lothian2013/14</t>
  </si>
  <si>
    <t>East Renfrewshire2013/14</t>
  </si>
  <si>
    <t>Edinburgh2013/14</t>
  </si>
  <si>
    <t>Eilean Siar2013/14</t>
  </si>
  <si>
    <t>Falkirk2013/14</t>
  </si>
  <si>
    <t>Fife2013/14</t>
  </si>
  <si>
    <t>Glasgow2013/14</t>
  </si>
  <si>
    <t>Highland2013/14</t>
  </si>
  <si>
    <t>Inverclyde2013/14</t>
  </si>
  <si>
    <t>Midlothian2013/14</t>
  </si>
  <si>
    <t>Moray2013/14</t>
  </si>
  <si>
    <t>North Ayrshire2013/14</t>
  </si>
  <si>
    <t>North Lanarkshire2013/14</t>
  </si>
  <si>
    <t>Orkney2013/14</t>
  </si>
  <si>
    <t>Perth and Kinross2013/14</t>
  </si>
  <si>
    <t>Renfrewshire2013/14</t>
  </si>
  <si>
    <t>Scottish Borders2013/14</t>
  </si>
  <si>
    <t>Shetland2013/14</t>
  </si>
  <si>
    <t>South Ayrshire2013/14</t>
  </si>
  <si>
    <t>South Lanarkshire2013/14</t>
  </si>
  <si>
    <t>Stirling2013/14</t>
  </si>
  <si>
    <t>West Dunbartonshire2013/14</t>
  </si>
  <si>
    <t>West Lothian2013/14</t>
  </si>
  <si>
    <t>Aberdeen2014/15</t>
  </si>
  <si>
    <t>Benchmark 12014/15</t>
  </si>
  <si>
    <t>Aberdeenshire2014/15</t>
  </si>
  <si>
    <t>Angus2014/15</t>
  </si>
  <si>
    <t>Argyll &amp; Bute2014/15</t>
  </si>
  <si>
    <t>Clackmannanshire2014/15</t>
  </si>
  <si>
    <t>Dumfries &amp; Galloway2014/15</t>
  </si>
  <si>
    <t>Dundee2014/15</t>
  </si>
  <si>
    <t>East Ayrshire2014/15</t>
  </si>
  <si>
    <t>East Dunbartonshire2014/15</t>
  </si>
  <si>
    <t>East Lothian2014/15</t>
  </si>
  <si>
    <t>East Renfrewshire2014/15</t>
  </si>
  <si>
    <t>Edinburgh2014/15</t>
  </si>
  <si>
    <t>Eilean Siar2014/15</t>
  </si>
  <si>
    <t>Falkirk2014/15</t>
  </si>
  <si>
    <t>Fife2014/15</t>
  </si>
  <si>
    <t>Glasgow2014/15</t>
  </si>
  <si>
    <t>Highland2014/15</t>
  </si>
  <si>
    <t>Inverclyde2014/15</t>
  </si>
  <si>
    <t>Midlothian2014/15</t>
  </si>
  <si>
    <t>Moray2014/15</t>
  </si>
  <si>
    <t>North Ayrshire2014/15</t>
  </si>
  <si>
    <t>North Lanarkshire2014/15</t>
  </si>
  <si>
    <t>Orkney2014/15</t>
  </si>
  <si>
    <t>Perth and Kinross2014/15</t>
  </si>
  <si>
    <t>Renfrewshire2014/15</t>
  </si>
  <si>
    <t>Scottish Borders2014/15</t>
  </si>
  <si>
    <t>Shetland2014/15</t>
  </si>
  <si>
    <t>South Ayrshire2014/15</t>
  </si>
  <si>
    <t>South Lanarkshire2014/15</t>
  </si>
  <si>
    <t>Stirling2014/15</t>
  </si>
  <si>
    <t>West Dunbartonshire2014/15</t>
  </si>
  <si>
    <t>West Lothian2014/15</t>
  </si>
  <si>
    <t>Aberdeen2015/16</t>
  </si>
  <si>
    <t>Benchmark 12015/16</t>
  </si>
  <si>
    <t>Aberdeenshire2015/16</t>
  </si>
  <si>
    <t>Angus2015/16</t>
  </si>
  <si>
    <t>Argyll &amp; Bute2015/16</t>
  </si>
  <si>
    <t>Clackmannanshire2015/16</t>
  </si>
  <si>
    <t>Dumfries &amp; Galloway2015/16</t>
  </si>
  <si>
    <t>Dundee2015/16</t>
  </si>
  <si>
    <t>East Ayrshire2015/16</t>
  </si>
  <si>
    <t>East Dunbartonshire2015/16</t>
  </si>
  <si>
    <t>East Lothian2015/16</t>
  </si>
  <si>
    <t>East Renfrewshire2015/16</t>
  </si>
  <si>
    <t>Edinburgh2015/16</t>
  </si>
  <si>
    <t>Eilean Siar2015/16</t>
  </si>
  <si>
    <t>Falkirk2015/16</t>
  </si>
  <si>
    <t>Fife2015/16</t>
  </si>
  <si>
    <t>Glasgow2015/16</t>
  </si>
  <si>
    <t>Highland2015/16</t>
  </si>
  <si>
    <t>Inverclyde2015/16</t>
  </si>
  <si>
    <t>Midlothian2015/16</t>
  </si>
  <si>
    <t>Moray2015/16</t>
  </si>
  <si>
    <t>North Ayrshire2015/16</t>
  </si>
  <si>
    <t>North Lanarkshire2015/16</t>
  </si>
  <si>
    <t>Orkney2015/16</t>
  </si>
  <si>
    <t>Perth and Kinross2015/16</t>
  </si>
  <si>
    <t>Renfrewshire2015/16</t>
  </si>
  <si>
    <t>Scottish Borders2015/16</t>
  </si>
  <si>
    <t>Shetland2015/16</t>
  </si>
  <si>
    <t>South Ayrshire2015/16</t>
  </si>
  <si>
    <t>South Lanarkshire2015/16</t>
  </si>
  <si>
    <t>Stirling2015/16</t>
  </si>
  <si>
    <t>West Dunbartonshire2015/16</t>
  </si>
  <si>
    <t>West Lothian2015/16</t>
  </si>
  <si>
    <t/>
  </si>
  <si>
    <t>Charts the information selected in the first part of the main input sheet</t>
  </si>
  <si>
    <t>Main input sheet</t>
  </si>
  <si>
    <t>Shows the information selected in the first part of the main input sheet for all councils</t>
  </si>
  <si>
    <t>Charts the information selected in the ratio analysis section of the main input sheet</t>
  </si>
  <si>
    <t>Shows the information selected in the ratio analysis section of the main input sheet for all councils</t>
  </si>
  <si>
    <t>Ratios</t>
  </si>
  <si>
    <t>Ratio Charts</t>
  </si>
  <si>
    <t>Source data</t>
  </si>
  <si>
    <t>Indicates if the information in the selected category is a validated and based on audited accounts returns or is unvalidated data from returns based on unaudited account returns</t>
  </si>
  <si>
    <t>Administration (hidden sheets)</t>
  </si>
  <si>
    <t>Net revenue stream</t>
  </si>
  <si>
    <t>C I&amp;E S:  Total Expenditure -  overview</t>
  </si>
  <si>
    <t>C I&amp;E S:  Total income -  overview</t>
  </si>
  <si>
    <t>C I&amp;E S:  Total income -  overview (exc NDC income)</t>
  </si>
  <si>
    <t>C I&amp;E S:  net spend -  overview</t>
  </si>
  <si>
    <t>C I&amp;E S:  Total Fees and charges etc -  overview</t>
  </si>
  <si>
    <t>C I&amp;E S:  Total Fees and charges etc exc HRA -  overview</t>
  </si>
  <si>
    <t>C I&amp;E S:  Total Fees and charges etc exc HRA and NDC-  overview</t>
  </si>
  <si>
    <t>C I&amp;E S:  net  Social Work spend (IJB + Social Work)</t>
  </si>
  <si>
    <t>C I&amp;E S:  Gross housing spend (GF + HRA)</t>
  </si>
  <si>
    <t>C I&amp;E S:  Gross housing income (GF + HRA)</t>
  </si>
  <si>
    <t>C I&amp;E S:  net housing spend (GF + HRA)</t>
  </si>
  <si>
    <t>BS:  overview - Approx. gross outstanding debt</t>
  </si>
  <si>
    <t>BS:  overview: Gross Investments</t>
  </si>
  <si>
    <t>BS:  overview - Approx. net outstanding debt</t>
  </si>
  <si>
    <t xml:space="preserve"> Overview: total cost of servicing debt</t>
  </si>
  <si>
    <t>Context</t>
  </si>
  <si>
    <t>My council:</t>
  </si>
  <si>
    <t>Use the drop down menus in the yellow cells to control this workbook.</t>
  </si>
  <si>
    <t>Populates drop down menus used throughout this workbook.</t>
  </si>
  <si>
    <t>HM Treasury GDP deflators from the date indicated above (used for real terms analysis)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</si>
</sst>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£&quot;#,##0;\-&quot;£&quot;#,##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0.0"/>
    <numFmt numFmtId="167" formatCode="#,##0;[Red]\(#,##0\)"/>
    <numFmt numFmtId="168" formatCode="0.0%"/>
    <numFmt numFmtId="169" formatCode="_(* #,##0.00_);_(* \(#,##0.00\);_(* &quot;-&quot;??_);_(@_)"/>
    <numFmt numFmtId="170" formatCode="0.0000"/>
    <numFmt numFmtId="171" formatCode="#\ ##0"/>
    <numFmt numFmtId="172" formatCode="&quot;to &quot;0.0000;&quot;to &quot;\-0.0000;&quot;to 0&quot;"/>
    <numFmt numFmtId="173" formatCode="#,##0;\-#,##0;\-"/>
    <numFmt numFmtId="174" formatCode="[&lt;0.0001]&quot;&lt;0.0001&quot;;0.0000"/>
    <numFmt numFmtId="175" formatCode="#,##0.0,,;\-#,##0.0,,;\-"/>
    <numFmt numFmtId="176" formatCode="#,##0,;\-#,##0,;\-"/>
    <numFmt numFmtId="177" formatCode="0.0%;\-0.0%;\-"/>
    <numFmt numFmtId="178" formatCode="#,##0.0,,;\-#,##0.0,,"/>
    <numFmt numFmtId="179" formatCode="#,##0,;\-#,##0,"/>
    <numFmt numFmtId="180" formatCode="0.0%;\-0.0%"/>
    <numFmt numFmtId="181" formatCode="#,##0.0_-;\(#,##0.0\);_-* &quot;-&quot;??_-"/>
    <numFmt numFmtId="182" formatCode="_-[$€-2]* #,##0.00_-;\-[$€-2]* #,##0.00_-;_-[$€-2]* &quot;-&quot;??_-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Geneva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System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System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1"/>
      <color indexed="55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Helv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18"/>
      <name val="Arial"/>
      <family val="2"/>
    </font>
    <font>
      <u/>
      <sz val="10"/>
      <color theme="10"/>
      <name val="System"/>
      <family val="2"/>
    </font>
    <font>
      <u/>
      <sz val="11"/>
      <color theme="10"/>
      <name val="Calibri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8"/>
      <color indexed="12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0" fillId="0" borderId="0" applyNumberFormat="0" applyFill="0" applyBorder="0" applyAlignment="0" applyProtection="0"/>
    <xf numFmtId="0" fontId="21" fillId="0" borderId="35" applyNumberFormat="0" applyFill="0" applyAlignment="0" applyProtection="0"/>
    <xf numFmtId="0" fontId="22" fillId="0" borderId="36" applyNumberFormat="0" applyFill="0" applyAlignment="0" applyProtection="0"/>
    <xf numFmtId="0" fontId="23" fillId="0" borderId="37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38" applyNumberFormat="0" applyAlignment="0" applyProtection="0"/>
    <xf numFmtId="0" fontId="28" fillId="10" borderId="39" applyNumberFormat="0" applyAlignment="0" applyProtection="0"/>
    <xf numFmtId="0" fontId="29" fillId="10" borderId="38" applyNumberFormat="0" applyAlignment="0" applyProtection="0"/>
    <xf numFmtId="0" fontId="30" fillId="0" borderId="40" applyNumberFormat="0" applyFill="0" applyAlignment="0" applyProtection="0"/>
    <xf numFmtId="0" fontId="31" fillId="11" borderId="4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43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0" borderId="0" applyNumberFormat="0" applyAlignment="0" applyProtection="0"/>
    <xf numFmtId="0" fontId="1" fillId="0" borderId="0"/>
    <xf numFmtId="0" fontId="1" fillId="12" borderId="42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42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42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42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16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42" borderId="45" applyNumberFormat="0" applyAlignment="0" applyProtection="0"/>
    <xf numFmtId="0" fontId="49" fillId="42" borderId="45" applyNumberFormat="0" applyAlignment="0" applyProtection="0"/>
    <xf numFmtId="164" fontId="4" fillId="0" borderId="0" applyFont="0" applyFill="0" applyBorder="0" applyProtection="0">
      <alignment horizontal="right"/>
    </xf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61" fillId="0" borderId="47" applyProtection="0">
      <alignment horizontal="right"/>
    </xf>
    <xf numFmtId="173" fontId="63" fillId="0" borderId="0" applyNumberFormat="0" applyFill="0" applyAlignment="0" applyProtection="0"/>
    <xf numFmtId="0" fontId="40" fillId="48" borderId="0" applyNumberFormat="0" applyBorder="0" applyAlignment="0" applyProtection="0"/>
    <xf numFmtId="0" fontId="49" fillId="42" borderId="45" applyNumberFormat="0" applyAlignment="0" applyProtection="0"/>
    <xf numFmtId="173" fontId="38" fillId="0" borderId="0" applyNumberFormat="0" applyFill="0" applyAlignment="0" applyProtection="0"/>
    <xf numFmtId="0" fontId="76" fillId="0" borderId="0">
      <alignment vertical="top" wrapText="1"/>
    </xf>
    <xf numFmtId="0" fontId="49" fillId="42" borderId="45" applyNumberFormat="0" applyAlignment="0" applyProtection="0"/>
    <xf numFmtId="44" fontId="4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0" fillId="49" borderId="0" applyNumberFormat="0" applyBorder="0" applyAlignment="0" applyProtection="0"/>
    <xf numFmtId="0" fontId="49" fillId="42" borderId="45" applyNumberFormat="0" applyAlignment="0" applyProtection="0"/>
    <xf numFmtId="0" fontId="4" fillId="0" borderId="0"/>
    <xf numFmtId="0" fontId="4" fillId="0" borderId="0"/>
    <xf numFmtId="0" fontId="64" fillId="0" borderId="0" applyFill="0" applyBorder="0" applyProtection="0">
      <alignment horizontal="left"/>
    </xf>
    <xf numFmtId="0" fontId="48" fillId="0" borderId="50" applyNumberFormat="0" applyFill="0" applyAlignment="0" applyProtection="0"/>
    <xf numFmtId="0" fontId="61" fillId="0" borderId="51" applyProtection="0">
      <alignment horizontal="right"/>
    </xf>
    <xf numFmtId="0" fontId="40" fillId="52" borderId="0" applyNumberFormat="0" applyBorder="0" applyAlignment="0" applyProtection="0"/>
    <xf numFmtId="0" fontId="74" fillId="0" borderId="9" applyNumberFormat="0" applyBorder="0" applyAlignment="0" applyProtection="0">
      <alignment horizontal="right" vertical="center"/>
    </xf>
    <xf numFmtId="0" fontId="45" fillId="39" borderId="0" applyNumberFormat="0" applyBorder="0" applyAlignment="0" applyProtection="0"/>
    <xf numFmtId="0" fontId="37" fillId="44" borderId="0" applyNumberFormat="0" applyBorder="0" applyAlignment="0" applyProtection="0"/>
    <xf numFmtId="0" fontId="49" fillId="42" borderId="45" applyNumberFormat="0" applyAlignment="0" applyProtection="0"/>
    <xf numFmtId="0" fontId="59" fillId="0" borderId="0">
      <alignment horizontal="left"/>
    </xf>
    <xf numFmtId="0" fontId="44" fillId="0" borderId="0" applyNumberFormat="0" applyFill="0" applyBorder="0" applyAlignment="0" applyProtection="0"/>
    <xf numFmtId="0" fontId="62" fillId="58" borderId="0" applyProtection="0">
      <alignment horizontal="left"/>
    </xf>
    <xf numFmtId="0" fontId="37" fillId="46" borderId="0" applyNumberFormat="0" applyBorder="0" applyAlignment="0" applyProtection="0"/>
    <xf numFmtId="0" fontId="37" fillId="40" borderId="0" applyNumberFormat="0" applyBorder="0" applyAlignment="0" applyProtection="0"/>
    <xf numFmtId="0" fontId="49" fillId="42" borderId="45" applyNumberFormat="0" applyAlignment="0" applyProtection="0"/>
    <xf numFmtId="0" fontId="75" fillId="0" borderId="0">
      <alignment horizontal="right"/>
      <protection locked="0"/>
    </xf>
    <xf numFmtId="170" fontId="58" fillId="0" borderId="0" applyFont="0" applyFill="0" applyBorder="0" applyProtection="0">
      <alignment horizontal="right"/>
    </xf>
    <xf numFmtId="182" fontId="4" fillId="0" borderId="0" applyFont="0" applyFill="0" applyBorder="0" applyAlignment="0" applyProtection="0"/>
    <xf numFmtId="0" fontId="76" fillId="0" borderId="0">
      <alignment vertical="top" wrapText="1"/>
    </xf>
    <xf numFmtId="0" fontId="94" fillId="0" borderId="0" applyNumberFormat="0" applyFill="0" applyBorder="0" applyAlignment="0" applyProtection="0">
      <alignment vertical="top"/>
      <protection locked="0"/>
    </xf>
    <xf numFmtId="173" fontId="78" fillId="0" borderId="0" applyNumberFormat="0" applyFill="0" applyAlignment="0" applyProtection="0"/>
    <xf numFmtId="0" fontId="46" fillId="0" borderId="48" applyNumberFormat="0" applyFill="0" applyAlignment="0" applyProtection="0"/>
    <xf numFmtId="164" fontId="4" fillId="0" borderId="0" applyFont="0" applyFill="0" applyBorder="0" applyProtection="0">
      <alignment horizontal="right"/>
    </xf>
    <xf numFmtId="43" fontId="1" fillId="0" borderId="0" applyFont="0" applyFill="0" applyBorder="0" applyAlignment="0" applyProtection="0"/>
    <xf numFmtId="0" fontId="57" fillId="0" borderId="44" applyNumberFormat="0" applyFill="0" applyProtection="0">
      <alignment horizontal="center"/>
    </xf>
    <xf numFmtId="43" fontId="4" fillId="0" borderId="0" applyFont="0" applyFill="0" applyBorder="0" applyAlignment="0" applyProtection="0"/>
    <xf numFmtId="170" fontId="4" fillId="0" borderId="0" applyFont="0" applyFill="0" applyBorder="0" applyProtection="0">
      <alignment horizontal="right"/>
    </xf>
    <xf numFmtId="41" fontId="39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40" fillId="53" borderId="0" applyNumberFormat="0" applyBorder="0" applyAlignment="0" applyProtection="0"/>
    <xf numFmtId="0" fontId="49" fillId="42" borderId="45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49" fillId="42" borderId="45" applyNumberFormat="0" applyAlignment="0" applyProtection="0"/>
    <xf numFmtId="0" fontId="4" fillId="0" borderId="0"/>
    <xf numFmtId="170" fontId="4" fillId="0" borderId="0" applyFont="0" applyFill="0" applyBorder="0" applyProtection="0">
      <alignment horizontal="right"/>
    </xf>
    <xf numFmtId="172" fontId="58" fillId="0" borderId="0" applyFont="0" applyFill="0" applyBorder="0" applyProtection="0">
      <alignment horizontal="left"/>
    </xf>
    <xf numFmtId="0" fontId="40" fillId="44" borderId="0" applyNumberFormat="0" applyBorder="0" applyAlignment="0" applyProtection="0"/>
    <xf numFmtId="0" fontId="4" fillId="0" borderId="0" applyFont="0" applyFill="0" applyBorder="0" applyProtection="0">
      <alignment horizontal="right"/>
    </xf>
    <xf numFmtId="0" fontId="37" fillId="42" borderId="0" applyNumberFormat="0" applyBorder="0" applyAlignment="0" applyProtection="0"/>
    <xf numFmtId="0" fontId="4" fillId="0" borderId="0"/>
    <xf numFmtId="0" fontId="49" fillId="42" borderId="45" applyNumberFormat="0" applyAlignment="0" applyProtection="0"/>
    <xf numFmtId="173" fontId="38" fillId="0" borderId="0" applyNumberFormat="0" applyFont="0" applyFill="0" applyBorder="0" applyAlignment="0" applyProtection="0"/>
    <xf numFmtId="0" fontId="49" fillId="42" borderId="45" applyNumberFormat="0" applyAlignment="0" applyProtection="0"/>
    <xf numFmtId="0" fontId="48" fillId="0" borderId="0" applyNumberFormat="0" applyFill="0" applyBorder="0" applyAlignment="0" applyProtection="0"/>
    <xf numFmtId="0" fontId="49" fillId="42" borderId="45" applyNumberFormat="0" applyAlignment="0" applyProtection="0"/>
    <xf numFmtId="0" fontId="47" fillId="0" borderId="49" applyNumberFormat="0" applyFill="0" applyAlignment="0" applyProtection="0"/>
    <xf numFmtId="0" fontId="49" fillId="42" borderId="45" applyNumberFormat="0" applyAlignment="0" applyProtection="0"/>
    <xf numFmtId="0" fontId="76" fillId="0" borderId="0">
      <alignment vertical="top" wrapText="1"/>
    </xf>
    <xf numFmtId="10" fontId="73" fillId="59" borderId="32" applyNumberFormat="0" applyBorder="0" applyAlignment="0" applyProtection="0"/>
    <xf numFmtId="38" fontId="73" fillId="57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0" fillId="0" borderId="0">
      <alignment horizontal="left"/>
    </xf>
    <xf numFmtId="0" fontId="4" fillId="0" borderId="0"/>
    <xf numFmtId="0" fontId="49" fillId="42" borderId="45" applyNumberFormat="0" applyAlignment="0" applyProtection="0"/>
    <xf numFmtId="173" fontId="38" fillId="0" borderId="0" applyNumberFormat="0" applyFont="0" applyFill="0" applyBorder="0" applyAlignment="0" applyProtection="0"/>
    <xf numFmtId="0" fontId="49" fillId="42" borderId="45" applyNumberFormat="0" applyAlignment="0" applyProtection="0"/>
    <xf numFmtId="173" fontId="17" fillId="0" borderId="0" applyNumberFormat="0" applyFill="0" applyAlignment="0" applyProtection="0"/>
    <xf numFmtId="0" fontId="49" fillId="42" borderId="45" applyNumberFormat="0" applyAlignment="0" applyProtection="0"/>
    <xf numFmtId="173" fontId="77" fillId="0" borderId="0" applyNumberFormat="0" applyFill="0" applyAlignment="0" applyProtection="0"/>
    <xf numFmtId="0" fontId="49" fillId="42" borderId="45" applyNumberFormat="0" applyAlignment="0" applyProtection="0"/>
    <xf numFmtId="0" fontId="76" fillId="0" borderId="0">
      <alignment vertical="top" wrapText="1"/>
    </xf>
    <xf numFmtId="0" fontId="49" fillId="42" borderId="45" applyNumberFormat="0" applyAlignment="0" applyProtection="0"/>
    <xf numFmtId="0" fontId="61" fillId="58" borderId="47" applyProtection="0">
      <alignment horizontal="right"/>
    </xf>
    <xf numFmtId="0" fontId="95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Protection="0">
      <alignment horizontal="right"/>
    </xf>
    <xf numFmtId="0" fontId="37" fillId="41" borderId="0" applyNumberFormat="0" applyBorder="0" applyAlignment="0" applyProtection="0"/>
    <xf numFmtId="0" fontId="4" fillId="0" borderId="0"/>
    <xf numFmtId="0" fontId="37" fillId="43" borderId="0" applyNumberFormat="0" applyBorder="0" applyAlignment="0" applyProtection="0"/>
    <xf numFmtId="0" fontId="37" fillId="39" borderId="0" applyNumberFormat="0" applyBorder="0" applyAlignment="0" applyProtection="0"/>
    <xf numFmtId="0" fontId="40" fillId="48" borderId="0" applyNumberFormat="0" applyBorder="0" applyAlignment="0" applyProtection="0"/>
    <xf numFmtId="0" fontId="37" fillId="43" borderId="0" applyNumberFormat="0" applyBorder="0" applyAlignment="0" applyProtection="0"/>
    <xf numFmtId="0" fontId="41" fillId="38" borderId="0" applyNumberFormat="0" applyBorder="0" applyAlignment="0" applyProtection="0"/>
    <xf numFmtId="0" fontId="40" fillId="45" borderId="0" applyNumberFormat="0" applyBorder="0" applyAlignment="0" applyProtection="0"/>
    <xf numFmtId="181" fontId="4" fillId="0" borderId="0" applyBorder="0"/>
    <xf numFmtId="0" fontId="43" fillId="56" borderId="46" applyNumberFormat="0" applyAlignment="0" applyProtection="0"/>
    <xf numFmtId="0" fontId="37" fillId="45" borderId="0" applyNumberFormat="0" applyBorder="0" applyAlignment="0" applyProtection="0"/>
    <xf numFmtId="0" fontId="37" fillId="38" borderId="0" applyNumberFormat="0" applyBorder="0" applyAlignment="0" applyProtection="0"/>
    <xf numFmtId="0" fontId="37" fillId="37" borderId="0" applyNumberFormat="0" applyBorder="0" applyAlignment="0" applyProtection="0"/>
    <xf numFmtId="0" fontId="37" fillId="40" borderId="0" applyNumberFormat="0" applyBorder="0" applyAlignment="0" applyProtection="0"/>
    <xf numFmtId="0" fontId="42" fillId="55" borderId="45" applyNumberFormat="0" applyAlignment="0" applyProtection="0"/>
    <xf numFmtId="0" fontId="40" fillId="54" borderId="0" applyNumberFormat="0" applyBorder="0" applyAlignment="0" applyProtection="0"/>
    <xf numFmtId="166" fontId="4" fillId="0" borderId="0" applyFont="0" applyFill="0" applyBorder="0" applyProtection="0">
      <alignment horizontal="right"/>
    </xf>
    <xf numFmtId="166" fontId="4" fillId="0" borderId="0" applyFont="0" applyFill="0" applyBorder="0" applyProtection="0">
      <alignment horizontal="right"/>
    </xf>
    <xf numFmtId="0" fontId="61" fillId="0" borderId="52" applyProtection="0">
      <alignment horizontal="center"/>
      <protection locked="0"/>
    </xf>
    <xf numFmtId="0" fontId="50" fillId="0" borderId="53" applyNumberFormat="0" applyFill="0" applyAlignment="0" applyProtection="0"/>
    <xf numFmtId="0" fontId="4" fillId="0" borderId="0"/>
    <xf numFmtId="0" fontId="4" fillId="0" borderId="0"/>
    <xf numFmtId="0" fontId="4" fillId="0" borderId="0"/>
    <xf numFmtId="1" fontId="4" fillId="0" borderId="0" applyFont="0" applyFill="0" applyBorder="0" applyProtection="0">
      <alignment horizontal="right"/>
    </xf>
    <xf numFmtId="1" fontId="4" fillId="0" borderId="0" applyFont="0" applyFill="0" applyBorder="0" applyProtection="0">
      <alignment horizontal="right"/>
    </xf>
    <xf numFmtId="0" fontId="51" fillId="60" borderId="0" applyNumberFormat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71" fontId="39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1" fillId="0" borderId="0"/>
    <xf numFmtId="171" fontId="39" fillId="0" borderId="0"/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171" fontId="39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>
      <alignment vertical="top"/>
    </xf>
    <xf numFmtId="171" fontId="39" fillId="0" borderId="0"/>
    <xf numFmtId="0" fontId="37" fillId="0" borderId="0"/>
    <xf numFmtId="0" fontId="1" fillId="0" borderId="0"/>
    <xf numFmtId="0" fontId="4" fillId="0" borderId="0">
      <alignment vertical="top"/>
    </xf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71" fontId="39" fillId="0" borderId="0"/>
    <xf numFmtId="0" fontId="65" fillId="0" borderId="0"/>
    <xf numFmtId="171" fontId="39" fillId="0" borderId="0"/>
    <xf numFmtId="0" fontId="1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0" fontId="37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71" fontId="39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4" fillId="0" borderId="0"/>
    <xf numFmtId="171" fontId="39" fillId="0" borderId="0"/>
    <xf numFmtId="0" fontId="4" fillId="0" borderId="0"/>
    <xf numFmtId="171" fontId="39" fillId="0" borderId="0"/>
    <xf numFmtId="0" fontId="4" fillId="0" borderId="0">
      <alignment vertical="top"/>
    </xf>
    <xf numFmtId="171" fontId="39" fillId="0" borderId="0"/>
    <xf numFmtId="0" fontId="4" fillId="0" borderId="0">
      <alignment vertical="top"/>
    </xf>
    <xf numFmtId="171" fontId="39" fillId="0" borderId="0"/>
    <xf numFmtId="0" fontId="4" fillId="0" borderId="0">
      <alignment vertical="top"/>
    </xf>
    <xf numFmtId="171" fontId="39" fillId="0" borderId="0"/>
    <xf numFmtId="0" fontId="4" fillId="0" borderId="0">
      <alignment vertical="top"/>
    </xf>
    <xf numFmtId="0" fontId="4" fillId="61" borderId="54" applyNumberFormat="0" applyFont="0" applyAlignment="0" applyProtection="0"/>
    <xf numFmtId="0" fontId="52" fillId="55" borderId="55" applyNumberFormat="0" applyAlignment="0" applyProtection="0"/>
    <xf numFmtId="40" fontId="80" fillId="62" borderId="0">
      <alignment horizontal="right"/>
    </xf>
    <xf numFmtId="0" fontId="81" fillId="62" borderId="0">
      <alignment horizontal="right"/>
    </xf>
    <xf numFmtId="0" fontId="82" fillId="62" borderId="11"/>
    <xf numFmtId="0" fontId="82" fillId="0" borderId="0" applyBorder="0">
      <alignment horizontal="centerContinuous"/>
    </xf>
    <xf numFmtId="0" fontId="83" fillId="0" borderId="0" applyBorder="0">
      <alignment horizontal="centerContinuous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" fillId="0" borderId="0"/>
    <xf numFmtId="2" fontId="84" fillId="63" borderId="31" applyAlignment="0" applyProtection="0">
      <protection locked="0"/>
    </xf>
    <xf numFmtId="0" fontId="85" fillId="59" borderId="31" applyNumberFormat="0" applyAlignment="0" applyProtection="0"/>
    <xf numFmtId="0" fontId="86" fillId="64" borderId="32" applyNumberFormat="0" applyAlignment="0" applyProtection="0">
      <alignment horizontal="center" vertical="center"/>
    </xf>
    <xf numFmtId="4" fontId="65" fillId="65" borderId="55" applyNumberFormat="0" applyProtection="0">
      <alignment vertical="center"/>
    </xf>
    <xf numFmtId="4" fontId="87" fillId="65" borderId="55" applyNumberFormat="0" applyProtection="0">
      <alignment vertical="center"/>
    </xf>
    <xf numFmtId="4" fontId="65" fillId="65" borderId="55" applyNumberFormat="0" applyProtection="0">
      <alignment horizontal="left" vertical="center" indent="1"/>
    </xf>
    <xf numFmtId="4" fontId="65" fillId="65" borderId="55" applyNumberFormat="0" applyProtection="0">
      <alignment horizontal="left" vertical="center" indent="1"/>
    </xf>
    <xf numFmtId="0" fontId="4" fillId="66" borderId="55" applyNumberFormat="0" applyProtection="0">
      <alignment horizontal="left" vertical="center" indent="1"/>
    </xf>
    <xf numFmtId="4" fontId="65" fillId="67" borderId="55" applyNumberFormat="0" applyProtection="0">
      <alignment horizontal="right" vertical="center"/>
    </xf>
    <xf numFmtId="4" fontId="65" fillId="68" borderId="55" applyNumberFormat="0" applyProtection="0">
      <alignment horizontal="right" vertical="center"/>
    </xf>
    <xf numFmtId="4" fontId="65" fillId="69" borderId="55" applyNumberFormat="0" applyProtection="0">
      <alignment horizontal="right" vertical="center"/>
    </xf>
    <xf numFmtId="4" fontId="65" fillId="70" borderId="55" applyNumberFormat="0" applyProtection="0">
      <alignment horizontal="right" vertical="center"/>
    </xf>
    <xf numFmtId="4" fontId="65" fillId="71" borderId="55" applyNumberFormat="0" applyProtection="0">
      <alignment horizontal="right" vertical="center"/>
    </xf>
    <xf numFmtId="4" fontId="65" fillId="72" borderId="55" applyNumberFormat="0" applyProtection="0">
      <alignment horizontal="right" vertical="center"/>
    </xf>
    <xf numFmtId="4" fontId="65" fillId="73" borderId="55" applyNumberFormat="0" applyProtection="0">
      <alignment horizontal="right" vertical="center"/>
    </xf>
    <xf numFmtId="4" fontId="65" fillId="74" borderId="55" applyNumberFormat="0" applyProtection="0">
      <alignment horizontal="right" vertical="center"/>
    </xf>
    <xf numFmtId="4" fontId="65" fillId="75" borderId="55" applyNumberFormat="0" applyProtection="0">
      <alignment horizontal="right" vertical="center"/>
    </xf>
    <xf numFmtId="4" fontId="88" fillId="76" borderId="55" applyNumberFormat="0" applyProtection="0">
      <alignment horizontal="left" vertical="center" indent="1"/>
    </xf>
    <xf numFmtId="4" fontId="65" fillId="77" borderId="56" applyNumberFormat="0" applyProtection="0">
      <alignment horizontal="left" vertical="center" indent="1"/>
    </xf>
    <xf numFmtId="4" fontId="89" fillId="78" borderId="0" applyNumberFormat="0" applyProtection="0">
      <alignment horizontal="left" vertical="center" indent="1"/>
    </xf>
    <xf numFmtId="0" fontId="4" fillId="66" borderId="55" applyNumberFormat="0" applyProtection="0">
      <alignment horizontal="left" vertical="center" indent="1"/>
    </xf>
    <xf numFmtId="4" fontId="65" fillId="77" borderId="55" applyNumberFormat="0" applyProtection="0">
      <alignment horizontal="left" vertical="center" indent="1"/>
    </xf>
    <xf numFmtId="4" fontId="65" fillId="79" borderId="55" applyNumberFormat="0" applyProtection="0">
      <alignment horizontal="left" vertical="center" indent="1"/>
    </xf>
    <xf numFmtId="0" fontId="4" fillId="79" borderId="55" applyNumberFormat="0" applyProtection="0">
      <alignment horizontal="left" vertical="center" indent="1"/>
    </xf>
    <xf numFmtId="0" fontId="4" fillId="79" borderId="55" applyNumberFormat="0" applyProtection="0">
      <alignment horizontal="left" vertical="center" indent="1"/>
    </xf>
    <xf numFmtId="0" fontId="4" fillId="64" borderId="55" applyNumberFormat="0" applyProtection="0">
      <alignment horizontal="left" vertical="center" indent="1"/>
    </xf>
    <xf numFmtId="0" fontId="4" fillId="64" borderId="55" applyNumberFormat="0" applyProtection="0">
      <alignment horizontal="left" vertical="center" indent="1"/>
    </xf>
    <xf numFmtId="0" fontId="4" fillId="57" borderId="55" applyNumberFormat="0" applyProtection="0">
      <alignment horizontal="left" vertical="center" indent="1"/>
    </xf>
    <xf numFmtId="0" fontId="4" fillId="57" borderId="55" applyNumberFormat="0" applyProtection="0">
      <alignment horizontal="left" vertical="center" indent="1"/>
    </xf>
    <xf numFmtId="0" fontId="4" fillId="66" borderId="55" applyNumberFormat="0" applyProtection="0">
      <alignment horizontal="left" vertical="center" indent="1"/>
    </xf>
    <xf numFmtId="0" fontId="4" fillId="66" borderId="55" applyNumberFormat="0" applyProtection="0">
      <alignment horizontal="left" vertical="center" indent="1"/>
    </xf>
    <xf numFmtId="4" fontId="65" fillId="59" borderId="55" applyNumberFormat="0" applyProtection="0">
      <alignment vertical="center"/>
    </xf>
    <xf numFmtId="4" fontId="87" fillId="59" borderId="55" applyNumberFormat="0" applyProtection="0">
      <alignment vertical="center"/>
    </xf>
    <xf numFmtId="4" fontId="65" fillId="59" borderId="55" applyNumberFormat="0" applyProtection="0">
      <alignment horizontal="left" vertical="center" indent="1"/>
    </xf>
    <xf numFmtId="4" fontId="65" fillId="59" borderId="55" applyNumberFormat="0" applyProtection="0">
      <alignment horizontal="left" vertical="center" indent="1"/>
    </xf>
    <xf numFmtId="4" fontId="65" fillId="77" borderId="55" applyNumberFormat="0" applyProtection="0">
      <alignment horizontal="right" vertical="center"/>
    </xf>
    <xf numFmtId="4" fontId="87" fillId="77" borderId="55" applyNumberFormat="0" applyProtection="0">
      <alignment horizontal="right" vertical="center"/>
    </xf>
    <xf numFmtId="0" fontId="4" fillId="66" borderId="55" applyNumberFormat="0" applyProtection="0">
      <alignment horizontal="left" vertical="center" indent="1"/>
    </xf>
    <xf numFmtId="0" fontId="4" fillId="66" borderId="55" applyNumberFormat="0" applyProtection="0">
      <alignment horizontal="left" vertical="center" indent="1"/>
    </xf>
    <xf numFmtId="0" fontId="90" fillId="0" borderId="0"/>
    <xf numFmtId="4" fontId="91" fillId="77" borderId="55" applyNumberFormat="0" applyProtection="0">
      <alignment horizontal="right" vertical="center"/>
    </xf>
    <xf numFmtId="0" fontId="66" fillId="62" borderId="22">
      <alignment horizontal="center"/>
    </xf>
    <xf numFmtId="3" fontId="67" fillId="62" borderId="0"/>
    <xf numFmtId="3" fontId="66" fillId="62" borderId="0"/>
    <xf numFmtId="0" fontId="67" fillId="62" borderId="0"/>
    <xf numFmtId="0" fontId="66" fillId="62" borderId="0"/>
    <xf numFmtId="0" fontId="67" fillId="62" borderId="0">
      <alignment horizontal="center"/>
    </xf>
    <xf numFmtId="0" fontId="68" fillId="0" borderId="0">
      <alignment wrapText="1"/>
    </xf>
    <xf numFmtId="0" fontId="68" fillId="0" borderId="0">
      <alignment wrapText="1"/>
    </xf>
    <xf numFmtId="0" fontId="68" fillId="0" borderId="0">
      <alignment wrapText="1"/>
    </xf>
    <xf numFmtId="0" fontId="68" fillId="0" borderId="0">
      <alignment wrapText="1"/>
    </xf>
    <xf numFmtId="0" fontId="69" fillId="80" borderId="0">
      <alignment horizontal="right" vertical="top" wrapText="1"/>
    </xf>
    <xf numFmtId="0" fontId="69" fillId="80" borderId="0">
      <alignment horizontal="right" vertical="top" wrapText="1"/>
    </xf>
    <xf numFmtId="0" fontId="69" fillId="80" borderId="0">
      <alignment horizontal="right" vertical="top" wrapText="1"/>
    </xf>
    <xf numFmtId="0" fontId="69" fillId="80" borderId="0">
      <alignment horizontal="right" vertical="top" wrapText="1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175" fontId="73" fillId="0" borderId="0">
      <alignment wrapText="1"/>
      <protection locked="0"/>
    </xf>
    <xf numFmtId="175" fontId="73" fillId="0" borderId="0">
      <alignment wrapText="1"/>
      <protection locked="0"/>
    </xf>
    <xf numFmtId="175" fontId="69" fillId="81" borderId="0">
      <alignment wrapText="1"/>
      <protection locked="0"/>
    </xf>
    <xf numFmtId="175" fontId="69" fillId="81" borderId="0">
      <alignment wrapText="1"/>
      <protection locked="0"/>
    </xf>
    <xf numFmtId="175" fontId="69" fillId="81" borderId="0">
      <alignment wrapText="1"/>
      <protection locked="0"/>
    </xf>
    <xf numFmtId="175" fontId="69" fillId="81" borderId="0">
      <alignment wrapText="1"/>
      <protection locked="0"/>
    </xf>
    <xf numFmtId="175" fontId="73" fillId="0" borderId="0">
      <alignment wrapText="1"/>
      <protection locked="0"/>
    </xf>
    <xf numFmtId="176" fontId="73" fillId="0" borderId="0">
      <alignment wrapText="1"/>
      <protection locked="0"/>
    </xf>
    <xf numFmtId="176" fontId="73" fillId="0" borderId="0">
      <alignment wrapText="1"/>
      <protection locked="0"/>
    </xf>
    <xf numFmtId="176" fontId="73" fillId="0" borderId="0">
      <alignment wrapText="1"/>
      <protection locked="0"/>
    </xf>
    <xf numFmtId="176" fontId="69" fillId="81" borderId="0">
      <alignment wrapText="1"/>
      <protection locked="0"/>
    </xf>
    <xf numFmtId="176" fontId="69" fillId="81" borderId="0">
      <alignment wrapText="1"/>
      <protection locked="0"/>
    </xf>
    <xf numFmtId="176" fontId="69" fillId="81" borderId="0">
      <alignment wrapText="1"/>
      <protection locked="0"/>
    </xf>
    <xf numFmtId="176" fontId="69" fillId="81" borderId="0">
      <alignment wrapText="1"/>
      <protection locked="0"/>
    </xf>
    <xf numFmtId="176" fontId="69" fillId="81" borderId="0">
      <alignment wrapText="1"/>
      <protection locked="0"/>
    </xf>
    <xf numFmtId="176" fontId="73" fillId="0" borderId="0">
      <alignment wrapText="1"/>
      <protection locked="0"/>
    </xf>
    <xf numFmtId="177" fontId="73" fillId="0" borderId="0">
      <alignment wrapText="1"/>
      <protection locked="0"/>
    </xf>
    <xf numFmtId="177" fontId="73" fillId="0" borderId="0">
      <alignment wrapText="1"/>
      <protection locked="0"/>
    </xf>
    <xf numFmtId="177" fontId="69" fillId="81" borderId="0">
      <alignment wrapText="1"/>
      <protection locked="0"/>
    </xf>
    <xf numFmtId="177" fontId="69" fillId="81" borderId="0">
      <alignment wrapText="1"/>
      <protection locked="0"/>
    </xf>
    <xf numFmtId="177" fontId="69" fillId="81" borderId="0">
      <alignment wrapText="1"/>
      <protection locked="0"/>
    </xf>
    <xf numFmtId="177" fontId="69" fillId="81" borderId="0">
      <alignment wrapText="1"/>
      <protection locked="0"/>
    </xf>
    <xf numFmtId="177" fontId="73" fillId="0" borderId="0">
      <alignment wrapText="1"/>
      <protection locked="0"/>
    </xf>
    <xf numFmtId="178" fontId="69" fillId="80" borderId="57">
      <alignment wrapText="1"/>
    </xf>
    <xf numFmtId="178" fontId="69" fillId="80" borderId="57">
      <alignment wrapText="1"/>
    </xf>
    <xf numFmtId="178" fontId="69" fillId="80" borderId="57">
      <alignment wrapText="1"/>
    </xf>
    <xf numFmtId="179" fontId="69" fillId="80" borderId="57">
      <alignment wrapText="1"/>
    </xf>
    <xf numFmtId="179" fontId="69" fillId="80" borderId="57">
      <alignment wrapText="1"/>
    </xf>
    <xf numFmtId="179" fontId="69" fillId="80" borderId="57">
      <alignment wrapText="1"/>
    </xf>
    <xf numFmtId="179" fontId="69" fillId="80" borderId="57">
      <alignment wrapText="1"/>
    </xf>
    <xf numFmtId="180" fontId="69" fillId="80" borderId="57">
      <alignment wrapText="1"/>
    </xf>
    <xf numFmtId="180" fontId="69" fillId="80" borderId="57">
      <alignment wrapText="1"/>
    </xf>
    <xf numFmtId="180" fontId="69" fillId="80" borderId="57">
      <alignment wrapText="1"/>
    </xf>
    <xf numFmtId="0" fontId="70" fillId="0" borderId="58">
      <alignment horizontal="right"/>
    </xf>
    <xf numFmtId="0" fontId="70" fillId="0" borderId="58">
      <alignment horizontal="right"/>
    </xf>
    <xf numFmtId="0" fontId="70" fillId="0" borderId="58">
      <alignment horizontal="right"/>
    </xf>
    <xf numFmtId="0" fontId="70" fillId="0" borderId="58">
      <alignment horizontal="right"/>
    </xf>
    <xf numFmtId="40" fontId="92" fillId="0" borderId="0"/>
    <xf numFmtId="0" fontId="53" fillId="0" borderId="0" applyNumberFormat="0" applyFill="0" applyBorder="0" applyAlignment="0" applyProtection="0"/>
    <xf numFmtId="0" fontId="93" fillId="0" borderId="0" applyNumberFormat="0" applyFill="0" applyBorder="0" applyProtection="0">
      <alignment horizontal="left" vertical="center" indent="10"/>
    </xf>
    <xf numFmtId="0" fontId="93" fillId="0" borderId="0" applyNumberFormat="0" applyFill="0" applyBorder="0" applyProtection="0">
      <alignment horizontal="left" vertical="center" indent="10"/>
    </xf>
    <xf numFmtId="0" fontId="54" fillId="0" borderId="59" applyNumberFormat="0" applyFill="0" applyAlignment="0" applyProtection="0"/>
    <xf numFmtId="0" fontId="55" fillId="0" borderId="0" applyNumberFormat="0" applyFill="0" applyBorder="0" applyAlignment="0" applyProtection="0"/>
    <xf numFmtId="0" fontId="73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385">
    <xf numFmtId="0" fontId="0" fillId="0" borderId="0" xfId="0"/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1" applyNumberFormat="1" applyFont="1" applyBorder="1" applyAlignment="1">
      <alignment horizontal="right"/>
    </xf>
    <xf numFmtId="0" fontId="4" fillId="0" borderId="0" xfId="0" applyFont="1" applyBorder="1"/>
    <xf numFmtId="0" fontId="9" fillId="0" borderId="0" xfId="0" applyFont="1" applyBorder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7" fillId="0" borderId="0" xfId="3" applyNumberFormat="1" applyAlignment="1" applyProtection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22" xfId="0" applyNumberFormat="1" applyFont="1" applyFill="1" applyBorder="1" applyAlignment="1">
      <alignment horizontal="right"/>
    </xf>
    <xf numFmtId="0" fontId="11" fillId="0" borderId="0" xfId="0" applyFont="1"/>
    <xf numFmtId="4" fontId="0" fillId="0" borderId="0" xfId="0" applyNumberFormat="1"/>
    <xf numFmtId="167" fontId="7" fillId="0" borderId="0" xfId="3" applyNumberFormat="1" applyFill="1" applyBorder="1" applyAlignment="1" applyProtection="1">
      <alignment horizontal="center" wrapText="1"/>
    </xf>
    <xf numFmtId="0" fontId="0" fillId="2" borderId="12" xfId="0" applyFill="1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0" xfId="0" applyBorder="1"/>
    <xf numFmtId="0" fontId="11" fillId="0" borderId="0" xfId="0" applyFont="1" applyBorder="1"/>
    <xf numFmtId="0" fontId="0" fillId="0" borderId="20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2" xfId="0" applyBorder="1"/>
    <xf numFmtId="0" fontId="11" fillId="0" borderId="22" xfId="0" applyFont="1" applyBorder="1"/>
    <xf numFmtId="0" fontId="0" fillId="0" borderId="23" xfId="0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0" borderId="16" xfId="0" applyFont="1" applyBorder="1"/>
    <xf numFmtId="0" fontId="11" fillId="0" borderId="17" xfId="0" applyFont="1" applyBorder="1" applyAlignment="1">
      <alignment horizontal="center"/>
    </xf>
    <xf numFmtId="0" fontId="11" fillId="2" borderId="16" xfId="0" applyFont="1" applyFill="1" applyBorder="1"/>
    <xf numFmtId="4" fontId="0" fillId="0" borderId="19" xfId="0" applyNumberFormat="1" applyBorder="1"/>
    <xf numFmtId="4" fontId="0" fillId="0" borderId="0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0" fontId="0" fillId="0" borderId="19" xfId="0" applyBorder="1"/>
    <xf numFmtId="0" fontId="0" fillId="0" borderId="21" xfId="0" applyBorder="1"/>
    <xf numFmtId="0" fontId="0" fillId="0" borderId="23" xfId="0" applyBorder="1"/>
    <xf numFmtId="0" fontId="11" fillId="0" borderId="16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13" fillId="2" borderId="12" xfId="0" applyFont="1" applyFill="1" applyBorder="1"/>
    <xf numFmtId="4" fontId="11" fillId="0" borderId="0" xfId="0" applyNumberFormat="1" applyFont="1"/>
    <xf numFmtId="0" fontId="11" fillId="2" borderId="18" xfId="0" applyFont="1" applyFill="1" applyBorder="1"/>
    <xf numFmtId="0" fontId="11" fillId="2" borderId="27" xfId="0" applyFont="1" applyFill="1" applyBorder="1" applyAlignment="1">
      <alignment horizontal="left"/>
    </xf>
    <xf numFmtId="0" fontId="11" fillId="2" borderId="28" xfId="0" applyFont="1" applyFill="1" applyBorder="1" applyAlignment="1">
      <alignment horizontal="left"/>
    </xf>
    <xf numFmtId="0" fontId="11" fillId="2" borderId="29" xfId="0" applyFont="1" applyFill="1" applyBorder="1" applyAlignment="1">
      <alignment horizontal="left"/>
    </xf>
    <xf numFmtId="0" fontId="11" fillId="2" borderId="24" xfId="0" applyFont="1" applyFill="1" applyBorder="1"/>
    <xf numFmtId="0" fontId="11" fillId="2" borderId="14" xfId="0" applyFont="1" applyFill="1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2" fontId="0" fillId="0" borderId="19" xfId="0" applyNumberFormat="1" applyBorder="1"/>
    <xf numFmtId="2" fontId="0" fillId="0" borderId="0" xfId="0" applyNumberFormat="1" applyBorder="1"/>
    <xf numFmtId="2" fontId="0" fillId="0" borderId="20" xfId="0" applyNumberFormat="1" applyBorder="1"/>
    <xf numFmtId="2" fontId="0" fillId="0" borderId="21" xfId="0" applyNumberFormat="1" applyBorder="1"/>
    <xf numFmtId="2" fontId="0" fillId="0" borderId="22" xfId="0" applyNumberFormat="1" applyBorder="1"/>
    <xf numFmtId="2" fontId="0" fillId="0" borderId="23" xfId="0" applyNumberFormat="1" applyBorder="1"/>
    <xf numFmtId="0" fontId="11" fillId="4" borderId="18" xfId="0" applyFont="1" applyFill="1" applyBorder="1"/>
    <xf numFmtId="167" fontId="7" fillId="4" borderId="17" xfId="3" applyNumberFormat="1" applyFill="1" applyBorder="1" applyAlignment="1" applyProtection="1">
      <alignment horizontal="center" wrapText="1"/>
    </xf>
    <xf numFmtId="0" fontId="11" fillId="0" borderId="12" xfId="0" applyFont="1" applyBorder="1"/>
    <xf numFmtId="4" fontId="11" fillId="0" borderId="13" xfId="0" applyNumberFormat="1" applyFont="1" applyBorder="1"/>
    <xf numFmtId="4" fontId="11" fillId="0" borderId="14" xfId="0" applyNumberFormat="1" applyFont="1" applyBorder="1"/>
    <xf numFmtId="4" fontId="11" fillId="0" borderId="0" xfId="0" applyNumberFormat="1" applyFont="1" applyBorder="1"/>
    <xf numFmtId="4" fontId="11" fillId="0" borderId="20" xfId="0" applyNumberFormat="1" applyFont="1" applyBorder="1"/>
    <xf numFmtId="10" fontId="0" fillId="0" borderId="22" xfId="0" applyNumberFormat="1" applyBorder="1"/>
    <xf numFmtId="10" fontId="0" fillId="0" borderId="23" xfId="0" applyNumberFormat="1" applyBorder="1"/>
    <xf numFmtId="0" fontId="11" fillId="0" borderId="13" xfId="0" applyFont="1" applyBorder="1"/>
    <xf numFmtId="0" fontId="11" fillId="0" borderId="19" xfId="0" applyFont="1" applyBorder="1"/>
    <xf numFmtId="4" fontId="0" fillId="0" borderId="0" xfId="0" applyNumberFormat="1" applyFont="1" applyBorder="1"/>
    <xf numFmtId="4" fontId="0" fillId="0" borderId="20" xfId="0" applyNumberFormat="1" applyFont="1" applyBorder="1"/>
    <xf numFmtId="0" fontId="11" fillId="2" borderId="18" xfId="0" applyFont="1" applyFill="1" applyBorder="1" applyAlignment="1">
      <alignment horizontal="left"/>
    </xf>
    <xf numFmtId="0" fontId="12" fillId="2" borderId="18" xfId="4" applyFont="1" applyFill="1" applyBorder="1"/>
    <xf numFmtId="0" fontId="11" fillId="2" borderId="30" xfId="0" applyFont="1" applyFill="1" applyBorder="1" applyAlignment="1">
      <alignment horizontal="left"/>
    </xf>
    <xf numFmtId="0" fontId="11" fillId="2" borderId="24" xfId="0" applyFont="1" applyFill="1" applyBorder="1" applyAlignment="1">
      <alignment horizontal="left"/>
    </xf>
    <xf numFmtId="4" fontId="0" fillId="0" borderId="16" xfId="0" applyNumberFormat="1" applyBorder="1"/>
    <xf numFmtId="4" fontId="0" fillId="0" borderId="17" xfId="0" applyNumberFormat="1" applyBorder="1"/>
    <xf numFmtId="0" fontId="0" fillId="2" borderId="18" xfId="0" applyFill="1" applyBorder="1"/>
    <xf numFmtId="4" fontId="11" fillId="0" borderId="18" xfId="0" applyNumberFormat="1" applyFont="1" applyBorder="1"/>
    <xf numFmtId="4" fontId="0" fillId="0" borderId="24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0" fontId="0" fillId="2" borderId="12" xfId="0" applyFill="1" applyBorder="1"/>
    <xf numFmtId="0" fontId="0" fillId="2" borderId="14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3" xfId="0" applyFill="1" applyBorder="1"/>
    <xf numFmtId="4" fontId="0" fillId="0" borderId="12" xfId="0" applyNumberFormat="1" applyBorder="1"/>
    <xf numFmtId="4" fontId="0" fillId="0" borderId="13" xfId="0" applyNumberFormat="1" applyBorder="1"/>
    <xf numFmtId="0" fontId="11" fillId="2" borderId="15" xfId="0" applyFont="1" applyFill="1" applyBorder="1"/>
    <xf numFmtId="4" fontId="0" fillId="2" borderId="16" xfId="0" applyNumberFormat="1" applyFill="1" applyBorder="1"/>
    <xf numFmtId="4" fontId="0" fillId="2" borderId="17" xfId="0" applyNumberFormat="1" applyFill="1" applyBorder="1"/>
    <xf numFmtId="4" fontId="0" fillId="2" borderId="15" xfId="0" applyNumberFormat="1" applyFill="1" applyBorder="1"/>
    <xf numFmtId="0" fontId="0" fillId="0" borderId="0" xfId="0" applyFill="1" applyBorder="1"/>
    <xf numFmtId="3" fontId="4" fillId="2" borderId="0" xfId="0" applyNumberFormat="1" applyFont="1" applyFill="1" applyAlignment="1">
      <alignment horizontal="right"/>
    </xf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 vertical="top" wrapText="1"/>
    </xf>
    <xf numFmtId="3" fontId="2" fillId="2" borderId="0" xfId="0" applyNumberFormat="1" applyFont="1" applyFill="1" applyBorder="1" applyAlignment="1">
      <alignment horizontal="left"/>
    </xf>
    <xf numFmtId="0" fontId="2" fillId="2" borderId="15" xfId="0" applyFont="1" applyFill="1" applyBorder="1" applyAlignment="1">
      <alignment horizontal="left" vertical="top" wrapText="1"/>
    </xf>
    <xf numFmtId="3" fontId="2" fillId="2" borderId="16" xfId="0" applyNumberFormat="1" applyFont="1" applyFill="1" applyBorder="1" applyAlignment="1">
      <alignment horizontal="left" vertical="top" wrapText="1"/>
    </xf>
    <xf numFmtId="3" fontId="2" fillId="2" borderId="17" xfId="0" applyNumberFormat="1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left" vertical="top" wrapText="1"/>
    </xf>
    <xf numFmtId="3" fontId="2" fillId="2" borderId="18" xfId="0" applyNumberFormat="1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24" xfId="0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 horizontal="left" vertical="top" wrapText="1"/>
    </xf>
    <xf numFmtId="164" fontId="2" fillId="2" borderId="20" xfId="0" applyNumberFormat="1" applyFont="1" applyFill="1" applyBorder="1" applyAlignment="1">
      <alignment horizontal="right"/>
    </xf>
    <xf numFmtId="164" fontId="2" fillId="2" borderId="25" xfId="0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2" fillId="2" borderId="21" xfId="0" applyFont="1" applyFill="1" applyBorder="1"/>
    <xf numFmtId="164" fontId="2" fillId="2" borderId="23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left" vertical="top" wrapText="1"/>
    </xf>
    <xf numFmtId="164" fontId="2" fillId="2" borderId="26" xfId="0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164" fontId="7" fillId="2" borderId="0" xfId="3" applyNumberFormat="1" applyFill="1" applyAlignment="1" applyProtection="1">
      <alignment horizontal="left" vertical="top" wrapText="1"/>
    </xf>
    <xf numFmtId="10" fontId="0" fillId="0" borderId="0" xfId="0" applyNumberFormat="1"/>
    <xf numFmtId="0" fontId="15" fillId="0" borderId="18" xfId="3" applyFont="1" applyFill="1" applyBorder="1" applyAlignment="1" applyProtection="1"/>
    <xf numFmtId="0" fontId="15" fillId="2" borderId="12" xfId="3" applyFont="1" applyFill="1" applyBorder="1" applyAlignment="1" applyProtection="1">
      <protection locked="0"/>
    </xf>
    <xf numFmtId="0" fontId="11" fillId="3" borderId="18" xfId="0" applyFont="1" applyFill="1" applyBorder="1" applyProtection="1">
      <protection locked="0"/>
    </xf>
    <xf numFmtId="0" fontId="11" fillId="2" borderId="18" xfId="0" applyFont="1" applyFill="1" applyBorder="1" applyAlignment="1" applyProtection="1">
      <alignment horizontal="left"/>
      <protection locked="0"/>
    </xf>
    <xf numFmtId="0" fontId="0" fillId="3" borderId="18" xfId="0" applyFill="1" applyBorder="1" applyProtection="1">
      <protection locked="0"/>
    </xf>
    <xf numFmtId="0" fontId="15" fillId="0" borderId="0" xfId="3" applyFont="1" applyAlignment="1" applyProtection="1">
      <protection locked="0"/>
    </xf>
    <xf numFmtId="0" fontId="13" fillId="2" borderId="12" xfId="0" applyFont="1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1" xfId="0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2" fontId="4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top"/>
      <protection locked="0"/>
    </xf>
    <xf numFmtId="164" fontId="0" fillId="0" borderId="0" xfId="0" applyNumberFormat="1" applyBorder="1" applyAlignment="1" applyProtection="1">
      <alignment horizontal="left" vertical="top" wrapText="1"/>
      <protection locked="0"/>
    </xf>
    <xf numFmtId="2" fontId="4" fillId="0" borderId="0" xfId="0" applyNumberFormat="1" applyFont="1" applyBorder="1" applyAlignment="1" applyProtection="1">
      <alignment horizontal="left" vertical="top" wrapText="1"/>
      <protection locked="0"/>
    </xf>
    <xf numFmtId="3" fontId="4" fillId="0" borderId="0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left" vertical="top" wrapText="1"/>
      <protection locked="0"/>
    </xf>
    <xf numFmtId="2" fontId="0" fillId="0" borderId="0" xfId="0" applyNumberFormat="1" applyAlignment="1" applyProtection="1">
      <alignment horizontal="left" vertical="top" wrapText="1"/>
      <protection locked="0"/>
    </xf>
    <xf numFmtId="3" fontId="4" fillId="0" borderId="0" xfId="0" applyNumberFormat="1" applyFont="1" applyAlignment="1" applyProtection="1">
      <alignment horizontal="left" vertical="top" wrapText="1"/>
      <protection locked="0"/>
    </xf>
    <xf numFmtId="0" fontId="10" fillId="0" borderId="0" xfId="0" quotePrefix="1" applyFont="1" applyBorder="1" applyAlignment="1" applyProtection="1">
      <alignment horizontal="right" vertical="top"/>
      <protection locked="0"/>
    </xf>
    <xf numFmtId="0" fontId="4" fillId="0" borderId="0" xfId="0" applyFont="1" applyProtection="1">
      <protection locked="0"/>
    </xf>
    <xf numFmtId="164" fontId="4" fillId="0" borderId="0" xfId="0" applyNumberFormat="1" applyFont="1" applyProtection="1">
      <protection locked="0"/>
    </xf>
    <xf numFmtId="2" fontId="4" fillId="0" borderId="0" xfId="0" applyNumberFormat="1" applyFont="1" applyProtection="1">
      <protection locked="0"/>
    </xf>
    <xf numFmtId="3" fontId="4" fillId="0" borderId="0" xfId="0" applyNumberFormat="1" applyFont="1" applyProtection="1">
      <protection locked="0"/>
    </xf>
    <xf numFmtId="0" fontId="0" fillId="0" borderId="22" xfId="0" applyFill="1" applyBorder="1"/>
    <xf numFmtId="4" fontId="0" fillId="0" borderId="0" xfId="0" applyNumberFormat="1" applyFill="1"/>
    <xf numFmtId="0" fontId="0" fillId="0" borderId="22" xfId="0" applyBorder="1" applyProtection="1">
      <protection locked="0"/>
    </xf>
    <xf numFmtId="0" fontId="11" fillId="2" borderId="33" xfId="0" applyFont="1" applyFill="1" applyBorder="1" applyAlignment="1">
      <alignment horizontal="left"/>
    </xf>
    <xf numFmtId="0" fontId="0" fillId="0" borderId="0" xfId="0" applyBorder="1" applyProtection="1">
      <protection locked="0"/>
    </xf>
    <xf numFmtId="0" fontId="4" fillId="0" borderId="13" xfId="0" applyFont="1" applyBorder="1"/>
    <xf numFmtId="0" fontId="11" fillId="2" borderId="34" xfId="0" applyFont="1" applyFill="1" applyBorder="1" applyAlignment="1">
      <alignment horizontal="left"/>
    </xf>
    <xf numFmtId="0" fontId="4" fillId="0" borderId="13" xfId="0" applyFont="1" applyBorder="1" applyProtection="1">
      <protection locked="0"/>
    </xf>
    <xf numFmtId="4" fontId="0" fillId="0" borderId="14" xfId="0" applyNumberFormat="1" applyBorder="1"/>
    <xf numFmtId="0" fontId="11" fillId="2" borderId="18" xfId="0" applyFont="1" applyFill="1" applyBorder="1" applyProtection="1">
      <protection locked="0"/>
    </xf>
    <xf numFmtId="0" fontId="12" fillId="2" borderId="18" xfId="4" applyFont="1" applyFill="1" applyBorder="1" applyAlignment="1" applyProtection="1">
      <alignment horizontal="center"/>
      <protection locked="0"/>
    </xf>
    <xf numFmtId="4" fontId="17" fillId="0" borderId="0" xfId="164" applyNumberFormat="1" applyFont="1" applyBorder="1" applyAlignment="1">
      <alignment horizontal="right" indent="1"/>
    </xf>
    <xf numFmtId="4" fontId="4" fillId="0" borderId="0" xfId="6" applyNumberFormat="1"/>
    <xf numFmtId="0" fontId="0" fillId="0" borderId="13" xfId="0" applyFill="1" applyBorder="1"/>
    <xf numFmtId="4" fontId="0" fillId="3" borderId="0" xfId="0" applyNumberFormat="1" applyFill="1"/>
    <xf numFmtId="4" fontId="4" fillId="0" borderId="0" xfId="0" applyNumberFormat="1" applyFont="1"/>
    <xf numFmtId="0" fontId="0" fillId="0" borderId="0" xfId="0"/>
    <xf numFmtId="0" fontId="0" fillId="0" borderId="0" xfId="0"/>
    <xf numFmtId="3" fontId="0" fillId="0" borderId="14" xfId="0" applyNumberFormat="1" applyBorder="1"/>
    <xf numFmtId="3" fontId="0" fillId="0" borderId="22" xfId="0" applyNumberFormat="1" applyBorder="1"/>
    <xf numFmtId="3" fontId="0" fillId="0" borderId="0" xfId="0" applyNumberFormat="1" applyBorder="1"/>
    <xf numFmtId="3" fontId="0" fillId="0" borderId="20" xfId="0" applyNumberFormat="1" applyBorder="1"/>
    <xf numFmtId="3" fontId="0" fillId="0" borderId="13" xfId="0" applyNumberFormat="1" applyBorder="1"/>
    <xf numFmtId="0" fontId="2" fillId="0" borderId="0" xfId="6" applyFont="1" applyAlignment="1">
      <alignment horizontal="centerContinuous"/>
    </xf>
    <xf numFmtId="0" fontId="4" fillId="0" borderId="0" xfId="6" applyFont="1" applyBorder="1"/>
    <xf numFmtId="165" fontId="2" fillId="0" borderId="0" xfId="2" applyNumberFormat="1" applyFont="1" applyBorder="1"/>
    <xf numFmtId="0" fontId="2" fillId="0" borderId="0" xfId="6" applyFont="1" applyBorder="1" applyAlignment="1">
      <alignment horizontal="left"/>
    </xf>
    <xf numFmtId="3" fontId="4" fillId="0" borderId="0" xfId="6" applyNumberFormat="1"/>
    <xf numFmtId="0" fontId="2" fillId="0" borderId="0" xfId="6" applyFont="1" applyAlignment="1">
      <alignment horizontal="left"/>
    </xf>
    <xf numFmtId="0" fontId="3" fillId="0" borderId="0" xfId="6" applyFont="1" applyAlignment="1">
      <alignment horizontal="left"/>
    </xf>
    <xf numFmtId="0" fontId="4" fillId="0" borderId="0" xfId="6" applyFont="1" applyAlignment="1">
      <alignment horizontal="left"/>
    </xf>
    <xf numFmtId="0" fontId="2" fillId="0" borderId="4" xfId="6" applyFont="1" applyBorder="1" applyAlignment="1">
      <alignment horizontal="left"/>
    </xf>
    <xf numFmtId="0" fontId="2" fillId="0" borderId="0" xfId="6" applyFont="1" applyBorder="1" applyAlignment="1">
      <alignment horizontal="left" vertical="top" wrapText="1"/>
    </xf>
    <xf numFmtId="3" fontId="2" fillId="0" borderId="6" xfId="6" applyNumberFormat="1" applyFont="1" applyBorder="1" applyAlignment="1">
      <alignment horizontal="left"/>
    </xf>
    <xf numFmtId="0" fontId="2" fillId="0" borderId="7" xfId="6" applyFont="1" applyBorder="1" applyAlignment="1">
      <alignment horizontal="left" vertical="top" wrapText="1"/>
    </xf>
    <xf numFmtId="0" fontId="2" fillId="0" borderId="8" xfId="6" applyFont="1" applyBorder="1" applyAlignment="1">
      <alignment horizontal="left" vertical="top" wrapText="1"/>
    </xf>
    <xf numFmtId="3" fontId="2" fillId="0" borderId="0" xfId="6" applyNumberFormat="1" applyFont="1" applyAlignment="1">
      <alignment horizontal="left"/>
    </xf>
    <xf numFmtId="3" fontId="2" fillId="0" borderId="9" xfId="6" applyNumberFormat="1" applyFont="1" applyBorder="1" applyAlignment="1">
      <alignment horizontal="left" vertical="top" wrapText="1"/>
    </xf>
    <xf numFmtId="2" fontId="2" fillId="0" borderId="0" xfId="6" applyNumberFormat="1" applyFont="1" applyAlignment="1">
      <alignment horizontal="left"/>
    </xf>
    <xf numFmtId="2" fontId="2" fillId="0" borderId="9" xfId="6" applyNumberFormat="1" applyFont="1" applyBorder="1" applyAlignment="1">
      <alignment horizontal="left" vertical="top" wrapText="1"/>
    </xf>
    <xf numFmtId="164" fontId="4" fillId="0" borderId="0" xfId="6" applyNumberFormat="1" applyFont="1" applyAlignment="1">
      <alignment horizontal="left"/>
    </xf>
    <xf numFmtId="164" fontId="2" fillId="0" borderId="8" xfId="6" applyNumberFormat="1" applyFont="1" applyBorder="1" applyAlignment="1">
      <alignment horizontal="left" vertical="top" wrapText="1"/>
    </xf>
    <xf numFmtId="164" fontId="4" fillId="0" borderId="0" xfId="6" applyNumberFormat="1" applyFont="1" applyAlignment="1">
      <alignment horizontal="right"/>
    </xf>
    <xf numFmtId="2" fontId="4" fillId="0" borderId="0" xfId="6" applyNumberFormat="1" applyFont="1" applyAlignment="1">
      <alignment horizontal="right"/>
    </xf>
    <xf numFmtId="164" fontId="2" fillId="0" borderId="8" xfId="6" applyNumberFormat="1" applyFont="1" applyBorder="1" applyAlignment="1">
      <alignment vertical="top" wrapText="1"/>
    </xf>
    <xf numFmtId="3" fontId="4" fillId="0" borderId="0" xfId="6" applyNumberFormat="1" applyFont="1" applyAlignment="1">
      <alignment horizontal="right"/>
    </xf>
    <xf numFmtId="3" fontId="0" fillId="0" borderId="23" xfId="0" applyNumberFormat="1" applyBorder="1"/>
    <xf numFmtId="4" fontId="11" fillId="0" borderId="13" xfId="0" applyNumberFormat="1" applyFont="1" applyBorder="1" applyAlignment="1">
      <alignment horizontal="right"/>
    </xf>
    <xf numFmtId="0" fontId="11" fillId="3" borderId="24" xfId="0" applyFont="1" applyFill="1" applyBorder="1" applyAlignment="1" applyProtection="1">
      <alignment horizontal="right"/>
      <protection locked="0"/>
    </xf>
    <xf numFmtId="0" fontId="11" fillId="2" borderId="24" xfId="0" applyFont="1" applyFill="1" applyBorder="1" applyAlignment="1">
      <alignment horizontal="right"/>
    </xf>
    <xf numFmtId="10" fontId="11" fillId="5" borderId="24" xfId="0" applyNumberFormat="1" applyFont="1" applyFill="1" applyBorder="1" applyAlignment="1">
      <alignment horizontal="right"/>
    </xf>
    <xf numFmtId="4" fontId="11" fillId="0" borderId="12" xfId="0" applyNumberFormat="1" applyFont="1" applyFill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4" fontId="11" fillId="0" borderId="12" xfId="0" applyNumberFormat="1" applyFont="1" applyBorder="1" applyAlignment="1">
      <alignment horizontal="right"/>
    </xf>
    <xf numFmtId="3" fontId="0" fillId="0" borderId="12" xfId="0" applyNumberFormat="1" applyBorder="1"/>
    <xf numFmtId="3" fontId="0" fillId="0" borderId="19" xfId="0" applyNumberFormat="1" applyBorder="1"/>
    <xf numFmtId="3" fontId="0" fillId="0" borderId="21" xfId="0" applyNumberFormat="1" applyBorder="1"/>
    <xf numFmtId="3" fontId="11" fillId="0" borderId="0" xfId="0" applyNumberFormat="1" applyFont="1" applyBorder="1"/>
    <xf numFmtId="3" fontId="11" fillId="0" borderId="20" xfId="0" applyNumberFormat="1" applyFont="1" applyBorder="1"/>
    <xf numFmtId="3" fontId="11" fillId="0" borderId="19" xfId="0" applyNumberFormat="1" applyFont="1" applyBorder="1"/>
    <xf numFmtId="3" fontId="0" fillId="0" borderId="19" xfId="0" applyNumberFormat="1" applyFont="1" applyBorder="1"/>
    <xf numFmtId="3" fontId="0" fillId="0" borderId="0" xfId="0" applyNumberFormat="1" applyFont="1" applyBorder="1"/>
    <xf numFmtId="168" fontId="0" fillId="0" borderId="14" xfId="0" applyNumberFormat="1" applyBorder="1"/>
    <xf numFmtId="168" fontId="0" fillId="0" borderId="20" xfId="0" applyNumberFormat="1" applyBorder="1"/>
    <xf numFmtId="168" fontId="0" fillId="0" borderId="23" xfId="0" applyNumberFormat="1" applyBorder="1"/>
    <xf numFmtId="168" fontId="0" fillId="0" borderId="22" xfId="448" applyNumberFormat="1" applyFont="1" applyBorder="1"/>
    <xf numFmtId="168" fontId="0" fillId="0" borderId="23" xfId="448" applyNumberFormat="1" applyFont="1" applyBorder="1"/>
    <xf numFmtId="168" fontId="0" fillId="0" borderId="21" xfId="448" applyNumberFormat="1" applyFont="1" applyBorder="1"/>
    <xf numFmtId="168" fontId="0" fillId="0" borderId="20" xfId="448" applyNumberFormat="1" applyFont="1" applyBorder="1"/>
    <xf numFmtId="168" fontId="11" fillId="0" borderId="20" xfId="448" applyNumberFormat="1" applyFont="1" applyBorder="1"/>
    <xf numFmtId="3" fontId="11" fillId="0" borderId="0" xfId="0" applyNumberFormat="1" applyFont="1"/>
    <xf numFmtId="168" fontId="11" fillId="0" borderId="0" xfId="0" applyNumberFormat="1" applyFont="1"/>
    <xf numFmtId="0" fontId="0" fillId="0" borderId="14" xfId="0" applyBorder="1" applyProtection="1">
      <protection locked="0"/>
    </xf>
    <xf numFmtId="0" fontId="0" fillId="0" borderId="14" xfId="0" applyBorder="1"/>
    <xf numFmtId="0" fontId="11" fillId="0" borderId="17" xfId="0" applyFont="1" applyBorder="1" applyAlignment="1"/>
    <xf numFmtId="167" fontId="7" fillId="0" borderId="13" xfId="3" applyNumberFormat="1" applyFill="1" applyBorder="1" applyAlignment="1" applyProtection="1">
      <alignment horizontal="center" wrapText="1"/>
    </xf>
    <xf numFmtId="0" fontId="11" fillId="2" borderId="18" xfId="0" applyFont="1" applyFill="1" applyBorder="1" applyProtection="1"/>
    <xf numFmtId="0" fontId="0" fillId="0" borderId="12" xfId="0" applyBorder="1" applyProtection="1"/>
    <xf numFmtId="0" fontId="0" fillId="0" borderId="19" xfId="0" applyBorder="1" applyProtection="1"/>
    <xf numFmtId="0" fontId="0" fillId="0" borderId="19" xfId="0" applyFill="1" applyBorder="1" applyProtection="1"/>
    <xf numFmtId="0" fontId="0" fillId="0" borderId="21" xfId="0" applyBorder="1" applyProtection="1"/>
    <xf numFmtId="0" fontId="11" fillId="3" borderId="18" xfId="0" applyFont="1" applyFill="1" applyBorder="1" applyAlignment="1" applyProtection="1">
      <alignment horizontal="right"/>
      <protection locked="0"/>
    </xf>
    <xf numFmtId="0" fontId="11" fillId="3" borderId="17" xfId="0" applyFont="1" applyFill="1" applyBorder="1" applyAlignment="1" applyProtection="1">
      <alignment horizontal="right"/>
      <protection locked="0"/>
    </xf>
    <xf numFmtId="0" fontId="11" fillId="2" borderId="24" xfId="0" applyFont="1" applyFill="1" applyBorder="1" applyAlignment="1" applyProtection="1">
      <alignment horizontal="right"/>
    </xf>
    <xf numFmtId="0" fontId="11" fillId="2" borderId="24" xfId="0" applyFont="1" applyFill="1" applyBorder="1" applyProtection="1">
      <protection locked="0"/>
    </xf>
    <xf numFmtId="0" fontId="7" fillId="2" borderId="12" xfId="3" applyFill="1" applyBorder="1" applyAlignment="1" applyProtection="1">
      <protection locked="0"/>
    </xf>
    <xf numFmtId="0" fontId="0" fillId="83" borderId="0" xfId="0" applyFill="1"/>
    <xf numFmtId="0" fontId="11" fillId="83" borderId="0" xfId="0" applyFont="1" applyFill="1"/>
    <xf numFmtId="0" fontId="11" fillId="83" borderId="0" xfId="0" applyFont="1" applyFill="1" applyAlignment="1">
      <alignment horizontal="center"/>
    </xf>
    <xf numFmtId="0" fontId="15" fillId="83" borderId="0" xfId="3" applyFont="1" applyFill="1" applyBorder="1" applyAlignment="1" applyProtection="1">
      <alignment horizontal="left"/>
    </xf>
    <xf numFmtId="0" fontId="11" fillId="83" borderId="0" xfId="0" applyFont="1" applyFill="1" applyProtection="1"/>
    <xf numFmtId="0" fontId="0" fillId="83" borderId="0" xfId="0" applyFill="1" applyProtection="1"/>
    <xf numFmtId="0" fontId="0" fillId="83" borderId="0" xfId="0" applyFill="1" applyBorder="1" applyProtection="1"/>
    <xf numFmtId="0" fontId="11" fillId="83" borderId="0" xfId="0" applyFont="1" applyFill="1" applyBorder="1" applyProtection="1"/>
    <xf numFmtId="0" fontId="0" fillId="83" borderId="24" xfId="0" applyFill="1" applyBorder="1" applyProtection="1"/>
    <xf numFmtId="0" fontId="12" fillId="83" borderId="0" xfId="4" applyFont="1" applyFill="1" applyBorder="1" applyAlignment="1" applyProtection="1">
      <alignment horizontal="center" wrapText="1"/>
    </xf>
    <xf numFmtId="0" fontId="15" fillId="83" borderId="0" xfId="3" applyFont="1" applyFill="1" applyAlignment="1" applyProtection="1"/>
    <xf numFmtId="0" fontId="11" fillId="83" borderId="18" xfId="0" applyFont="1" applyFill="1" applyBorder="1" applyProtection="1"/>
    <xf numFmtId="0" fontId="0" fillId="83" borderId="25" xfId="0" applyFont="1" applyFill="1" applyBorder="1" applyProtection="1"/>
    <xf numFmtId="3" fontId="0" fillId="83" borderId="0" xfId="0" applyNumberFormat="1" applyFill="1" applyBorder="1" applyProtection="1"/>
    <xf numFmtId="3" fontId="0" fillId="83" borderId="20" xfId="0" applyNumberFormat="1" applyFill="1" applyBorder="1" applyProtection="1"/>
    <xf numFmtId="0" fontId="0" fillId="83" borderId="26" xfId="0" applyFill="1" applyBorder="1" applyProtection="1"/>
    <xf numFmtId="3" fontId="0" fillId="83" borderId="22" xfId="0" applyNumberFormat="1" applyFill="1" applyBorder="1" applyProtection="1"/>
    <xf numFmtId="3" fontId="0" fillId="83" borderId="23" xfId="0" applyNumberFormat="1" applyFill="1" applyBorder="1" applyProtection="1"/>
    <xf numFmtId="3" fontId="0" fillId="83" borderId="13" xfId="0" applyNumberFormat="1" applyFill="1" applyBorder="1" applyProtection="1"/>
    <xf numFmtId="3" fontId="0" fillId="83" borderId="14" xfId="0" applyNumberFormat="1" applyFill="1" applyBorder="1" applyProtection="1"/>
    <xf numFmtId="0" fontId="0" fillId="83" borderId="18" xfId="0" applyFill="1" applyBorder="1" applyProtection="1"/>
    <xf numFmtId="0" fontId="0" fillId="83" borderId="25" xfId="0" applyFill="1" applyBorder="1" applyProtection="1"/>
    <xf numFmtId="2" fontId="0" fillId="83" borderId="0" xfId="0" applyNumberFormat="1" applyFill="1" applyBorder="1" applyProtection="1"/>
    <xf numFmtId="2" fontId="0" fillId="83" borderId="20" xfId="0" applyNumberFormat="1" applyFill="1" applyBorder="1" applyProtection="1"/>
    <xf numFmtId="2" fontId="0" fillId="83" borderId="22" xfId="0" applyNumberFormat="1" applyFill="1" applyBorder="1" applyProtection="1"/>
    <xf numFmtId="2" fontId="0" fillId="83" borderId="23" xfId="0" applyNumberFormat="1" applyFill="1" applyBorder="1" applyProtection="1"/>
    <xf numFmtId="0" fontId="11" fillId="3" borderId="15" xfId="0" applyFont="1" applyFill="1" applyBorder="1" applyProtection="1">
      <protection locked="0"/>
    </xf>
    <xf numFmtId="3" fontId="0" fillId="83" borderId="12" xfId="0" applyNumberFormat="1" applyFill="1" applyBorder="1" applyProtection="1"/>
    <xf numFmtId="3" fontId="0" fillId="83" borderId="19" xfId="0" applyNumberFormat="1" applyFill="1" applyBorder="1" applyProtection="1"/>
    <xf numFmtId="3" fontId="0" fillId="83" borderId="21" xfId="0" applyNumberFormat="1" applyFill="1" applyBorder="1" applyProtection="1"/>
    <xf numFmtId="0" fontId="11" fillId="83" borderId="16" xfId="0" applyFont="1" applyFill="1" applyBorder="1" applyAlignment="1" applyProtection="1">
      <alignment horizontal="right"/>
    </xf>
    <xf numFmtId="0" fontId="11" fillId="83" borderId="17" xfId="0" applyFont="1" applyFill="1" applyBorder="1" applyAlignment="1" applyProtection="1">
      <alignment horizontal="right"/>
    </xf>
    <xf numFmtId="0" fontId="14" fillId="83" borderId="0" xfId="0" applyFont="1" applyFill="1" applyAlignment="1">
      <alignment horizontal="left"/>
    </xf>
    <xf numFmtId="0" fontId="98" fillId="83" borderId="0" xfId="3" applyFont="1" applyFill="1" applyAlignment="1" applyProtection="1"/>
    <xf numFmtId="0" fontId="11" fillId="83" borderId="18" xfId="0" applyFont="1" applyFill="1" applyBorder="1"/>
    <xf numFmtId="0" fontId="0" fillId="83" borderId="17" xfId="0" applyFill="1" applyBorder="1" applyAlignment="1">
      <alignment horizontal="right"/>
    </xf>
    <xf numFmtId="0" fontId="0" fillId="0" borderId="12" xfId="0" applyBorder="1"/>
    <xf numFmtId="0" fontId="0" fillId="0" borderId="20" xfId="0" applyBorder="1"/>
    <xf numFmtId="0" fontId="11" fillId="0" borderId="20" xfId="0" applyFont="1" applyBorder="1"/>
    <xf numFmtId="0" fontId="0" fillId="0" borderId="24" xfId="0" applyBorder="1"/>
    <xf numFmtId="0" fontId="0" fillId="0" borderId="25" xfId="0" applyBorder="1"/>
    <xf numFmtId="2" fontId="0" fillId="0" borderId="24" xfId="0" applyNumberFormat="1" applyBorder="1"/>
    <xf numFmtId="2" fontId="0" fillId="0" borderId="25" xfId="0" applyNumberFormat="1" applyBorder="1"/>
    <xf numFmtId="2" fontId="0" fillId="0" borderId="26" xfId="0" applyNumberFormat="1" applyBorder="1"/>
    <xf numFmtId="0" fontId="11" fillId="0" borderId="25" xfId="0" applyFont="1" applyBorder="1"/>
    <xf numFmtId="0" fontId="2" fillId="0" borderId="10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right" vertical="top" wrapText="1"/>
    </xf>
    <xf numFmtId="2" fontId="2" fillId="0" borderId="11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0" fontId="2" fillId="0" borderId="10" xfId="0" quotePrefix="1" applyFont="1" applyBorder="1" applyAlignment="1">
      <alignment horizontal="left"/>
    </xf>
    <xf numFmtId="0" fontId="2" fillId="0" borderId="10" xfId="0" applyFont="1" applyBorder="1"/>
    <xf numFmtId="164" fontId="2" fillId="0" borderId="0" xfId="0" applyNumberFormat="1" applyFont="1" applyBorder="1" applyAlignment="1">
      <alignment horizontal="right"/>
    </xf>
    <xf numFmtId="3" fontId="2" fillId="0" borderId="11" xfId="449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164" fontId="2" fillId="0" borderId="0" xfId="0" applyNumberFormat="1" applyFont="1" applyBorder="1"/>
    <xf numFmtId="3" fontId="2" fillId="0" borderId="11" xfId="449" applyNumberFormat="1" applyFont="1" applyBorder="1"/>
    <xf numFmtId="166" fontId="2" fillId="0" borderId="11" xfId="0" applyNumberFormat="1" applyFont="1" applyBorder="1" applyAlignment="1">
      <alignment horizontal="right"/>
    </xf>
    <xf numFmtId="0" fontId="2" fillId="0" borderId="7" xfId="0" applyFont="1" applyBorder="1"/>
    <xf numFmtId="164" fontId="2" fillId="0" borderId="8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3" fontId="2" fillId="0" borderId="9" xfId="449" applyNumberFormat="1" applyFont="1" applyBorder="1"/>
    <xf numFmtId="0" fontId="2" fillId="0" borderId="7" xfId="0" quotePrefix="1" applyFont="1" applyBorder="1" applyAlignment="1">
      <alignment horizontal="left"/>
    </xf>
    <xf numFmtId="3" fontId="2" fillId="0" borderId="9" xfId="449" applyNumberFormat="1" applyFont="1" applyBorder="1" applyAlignment="1">
      <alignment horizontal="right"/>
    </xf>
    <xf numFmtId="0" fontId="11" fillId="0" borderId="16" xfId="0" applyFont="1" applyBorder="1"/>
    <xf numFmtId="4" fontId="0" fillId="0" borderId="0" xfId="0" applyNumberFormat="1" applyBorder="1"/>
    <xf numFmtId="0" fontId="11" fillId="0" borderId="13" xfId="0" applyFont="1" applyBorder="1"/>
    <xf numFmtId="4" fontId="0" fillId="0" borderId="13" xfId="0" applyNumberFormat="1" applyBorder="1"/>
    <xf numFmtId="4" fontId="0" fillId="0" borderId="0" xfId="0" applyNumberFormat="1" applyFill="1"/>
    <xf numFmtId="4" fontId="0" fillId="0" borderId="13" xfId="0" applyNumberFormat="1" applyFill="1" applyBorder="1"/>
    <xf numFmtId="4" fontId="0" fillId="0" borderId="0" xfId="0" applyNumberFormat="1" applyFill="1" applyBorder="1"/>
    <xf numFmtId="4" fontId="0" fillId="0" borderId="22" xfId="0" applyNumberFormat="1" applyFill="1" applyBorder="1"/>
    <xf numFmtId="4" fontId="0" fillId="82" borderId="13" xfId="0" applyNumberFormat="1" applyFill="1" applyBorder="1"/>
    <xf numFmtId="4" fontId="0" fillId="82" borderId="0" xfId="0" applyNumberFormat="1" applyFill="1" applyBorder="1"/>
    <xf numFmtId="4" fontId="0" fillId="82" borderId="22" xfId="0" applyNumberFormat="1" applyFill="1" applyBorder="1"/>
    <xf numFmtId="4" fontId="0" fillId="82" borderId="0" xfId="0" applyNumberFormat="1" applyFill="1"/>
    <xf numFmtId="0" fontId="0" fillId="83" borderId="0" xfId="0" applyFont="1" applyFill="1"/>
    <xf numFmtId="0" fontId="11" fillId="82" borderId="16" xfId="0" applyFont="1" applyFill="1" applyBorder="1"/>
    <xf numFmtId="1" fontId="4" fillId="0" borderId="0" xfId="48" applyNumberFormat="1" applyFont="1" applyFill="1" applyAlignment="1">
      <alignment vertical="top" wrapText="1"/>
    </xf>
    <xf numFmtId="0" fontId="4" fillId="0" borderId="0" xfId="48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131" applyFont="1" applyFill="1" applyAlignment="1">
      <alignment horizontal="center" vertical="top" wrapText="1"/>
    </xf>
    <xf numFmtId="0" fontId="4" fillId="0" borderId="0" xfId="48" applyFont="1" applyFill="1" applyAlignment="1">
      <alignment vertical="top" wrapText="1"/>
    </xf>
    <xf numFmtId="0" fontId="4" fillId="0" borderId="0" xfId="6" applyFont="1" applyFill="1" applyAlignment="1">
      <alignment horizontal="center" vertical="top" wrapText="1"/>
    </xf>
    <xf numFmtId="1" fontId="4" fillId="0" borderId="0" xfId="0" applyNumberFormat="1" applyFont="1" applyFill="1" applyAlignment="1">
      <alignment vertical="top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3" xfId="0" applyFont="1" applyFill="1" applyBorder="1" applyAlignment="1">
      <alignment horizontal="center"/>
    </xf>
    <xf numFmtId="0" fontId="4" fillId="82" borderId="0" xfId="48" applyFont="1" applyFill="1" applyAlignment="1">
      <alignment horizontal="center" vertical="top" wrapText="1"/>
    </xf>
    <xf numFmtId="1" fontId="4" fillId="82" borderId="0" xfId="0" applyNumberFormat="1" applyFont="1" applyFill="1" applyAlignment="1">
      <alignment vertical="top" wrapText="1"/>
    </xf>
    <xf numFmtId="0" fontId="0" fillId="83" borderId="12" xfId="0" applyFill="1" applyBorder="1" applyAlignment="1">
      <alignment horizontal="center" vertical="center" wrapText="1"/>
    </xf>
    <xf numFmtId="0" fontId="0" fillId="83" borderId="13" xfId="0" applyFill="1" applyBorder="1" applyAlignment="1">
      <alignment horizontal="center" vertical="center" wrapText="1"/>
    </xf>
    <xf numFmtId="0" fontId="0" fillId="83" borderId="14" xfId="0" applyFill="1" applyBorder="1" applyAlignment="1">
      <alignment horizontal="center" vertical="center" wrapText="1"/>
    </xf>
    <xf numFmtId="0" fontId="0" fillId="83" borderId="21" xfId="0" applyFill="1" applyBorder="1" applyAlignment="1">
      <alignment horizontal="center" vertical="center" wrapText="1"/>
    </xf>
    <xf numFmtId="0" fontId="0" fillId="83" borderId="22" xfId="0" applyFill="1" applyBorder="1" applyAlignment="1">
      <alignment horizontal="center" vertical="center" wrapText="1"/>
    </xf>
    <xf numFmtId="0" fontId="0" fillId="83" borderId="23" xfId="0" applyFill="1" applyBorder="1" applyAlignment="1">
      <alignment horizontal="center" vertical="center" wrapText="1"/>
    </xf>
    <xf numFmtId="0" fontId="11" fillId="83" borderId="0" xfId="0" applyFont="1" applyFill="1" applyAlignment="1" applyProtection="1">
      <alignment horizontal="left" vertical="center"/>
    </xf>
    <xf numFmtId="0" fontId="12" fillId="3" borderId="15" xfId="4" applyFont="1" applyFill="1" applyBorder="1" applyAlignment="1" applyProtection="1">
      <alignment horizontal="center" wrapText="1"/>
      <protection locked="0"/>
    </xf>
    <xf numFmtId="0" fontId="12" fillId="3" borderId="16" xfId="4" applyFont="1" applyFill="1" applyBorder="1" applyAlignment="1" applyProtection="1">
      <alignment horizontal="center" wrapText="1"/>
      <protection locked="0"/>
    </xf>
    <xf numFmtId="0" fontId="12" fillId="3" borderId="17" xfId="4" applyFont="1" applyFill="1" applyBorder="1" applyAlignment="1" applyProtection="1">
      <alignment horizontal="center" wrapText="1"/>
      <protection locked="0"/>
    </xf>
    <xf numFmtId="0" fontId="11" fillId="83" borderId="12" xfId="0" applyFont="1" applyFill="1" applyBorder="1" applyAlignment="1" applyProtection="1">
      <alignment horizontal="center" vertical="center" wrapText="1"/>
    </xf>
    <xf numFmtId="0" fontId="11" fillId="83" borderId="13" xfId="0" applyFont="1" applyFill="1" applyBorder="1" applyAlignment="1" applyProtection="1">
      <alignment horizontal="center" vertical="center" wrapText="1"/>
    </xf>
    <xf numFmtId="0" fontId="11" fillId="83" borderId="14" xfId="0" applyFont="1" applyFill="1" applyBorder="1" applyAlignment="1" applyProtection="1">
      <alignment horizontal="center" vertical="center" wrapText="1"/>
    </xf>
    <xf numFmtId="0" fontId="11" fillId="83" borderId="21" xfId="0" applyFont="1" applyFill="1" applyBorder="1" applyAlignment="1" applyProtection="1">
      <alignment horizontal="center" vertical="center" wrapText="1"/>
    </xf>
    <xf numFmtId="0" fontId="11" fillId="83" borderId="22" xfId="0" applyFont="1" applyFill="1" applyBorder="1" applyAlignment="1" applyProtection="1">
      <alignment horizontal="center" vertical="center" wrapText="1"/>
    </xf>
    <xf numFmtId="0" fontId="11" fillId="83" borderId="23" xfId="0" applyFont="1" applyFill="1" applyBorder="1" applyAlignment="1" applyProtection="1">
      <alignment horizontal="center" vertical="center" wrapText="1"/>
    </xf>
    <xf numFmtId="0" fontId="15" fillId="83" borderId="19" xfId="3" applyFont="1" applyFill="1" applyBorder="1" applyAlignment="1" applyProtection="1">
      <alignment horizontal="left"/>
    </xf>
    <xf numFmtId="0" fontId="15" fillId="83" borderId="0" xfId="3" applyFont="1" applyFill="1" applyBorder="1" applyAlignment="1" applyProtection="1">
      <alignment horizontal="left"/>
    </xf>
    <xf numFmtId="0" fontId="12" fillId="2" borderId="15" xfId="4" applyFont="1" applyFill="1" applyBorder="1" applyAlignment="1" applyProtection="1">
      <alignment horizontal="center"/>
      <protection locked="0"/>
    </xf>
    <xf numFmtId="0" fontId="12" fillId="2" borderId="16" xfId="4" applyFont="1" applyFill="1" applyBorder="1" applyAlignment="1" applyProtection="1">
      <alignment horizontal="center"/>
      <protection locked="0"/>
    </xf>
    <xf numFmtId="0" fontId="12" fillId="2" borderId="17" xfId="4" applyFont="1" applyFill="1" applyBorder="1" applyAlignment="1" applyProtection="1">
      <alignment horizontal="center"/>
      <protection locked="0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2" borderId="15" xfId="4" applyFont="1" applyFill="1" applyBorder="1" applyAlignment="1" applyProtection="1">
      <alignment horizontal="center"/>
    </xf>
    <xf numFmtId="0" fontId="12" fillId="2" borderId="16" xfId="4" applyFont="1" applyFill="1" applyBorder="1" applyAlignment="1" applyProtection="1">
      <alignment horizontal="center"/>
    </xf>
    <xf numFmtId="0" fontId="12" fillId="2" borderId="17" xfId="4" applyFont="1" applyFill="1" applyBorder="1" applyAlignment="1" applyProtection="1">
      <alignment horizontal="center"/>
    </xf>
    <xf numFmtId="0" fontId="5" fillId="2" borderId="15" xfId="0" quotePrefix="1" applyFont="1" applyFill="1" applyBorder="1" applyAlignment="1">
      <alignment horizontal="center"/>
    </xf>
    <xf numFmtId="0" fontId="5" fillId="2" borderId="16" xfId="0" quotePrefix="1" applyFont="1" applyFill="1" applyBorder="1" applyAlignment="1">
      <alignment horizontal="center"/>
    </xf>
    <xf numFmtId="0" fontId="5" fillId="2" borderId="17" xfId="0" quotePrefix="1" applyFont="1" applyFill="1" applyBorder="1" applyAlignment="1">
      <alignment horizontal="center"/>
    </xf>
    <xf numFmtId="0" fontId="8" fillId="0" borderId="0" xfId="3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5" fillId="0" borderId="1" xfId="6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0" fontId="5" fillId="0" borderId="1" xfId="6" applyFont="1" applyBorder="1" applyAlignment="1">
      <alignment horizontal="center" vertical="top" wrapText="1"/>
    </xf>
    <xf numFmtId="0" fontId="5" fillId="0" borderId="2" xfId="6" applyFont="1" applyBorder="1" applyAlignment="1">
      <alignment horizontal="center" vertical="top" wrapText="1"/>
    </xf>
    <xf numFmtId="0" fontId="5" fillId="0" borderId="3" xfId="6" applyFont="1" applyBorder="1" applyAlignment="1">
      <alignment horizontal="center" vertical="top" wrapText="1"/>
    </xf>
    <xf numFmtId="0" fontId="2" fillId="0" borderId="5" xfId="6" applyFont="1" applyBorder="1" applyAlignment="1">
      <alignment horizontal="center"/>
    </xf>
    <xf numFmtId="0" fontId="2" fillId="0" borderId="6" xfId="6" applyFont="1" applyBorder="1" applyAlignment="1">
      <alignment horizontal="center"/>
    </xf>
    <xf numFmtId="0" fontId="2" fillId="0" borderId="0" xfId="0" quotePrefix="1" applyFont="1" applyAlignment="1">
      <alignment horizontal="left" vertical="top" wrapText="1"/>
    </xf>
    <xf numFmtId="0" fontId="2" fillId="0" borderId="0" xfId="0" applyFont="1" applyAlignment="1">
      <alignment horizontal="left"/>
    </xf>
  </cellXfs>
  <cellStyles count="454">
    <cellStyle name="%" xfId="5"/>
    <cellStyle name="% 2" xfId="183"/>
    <cellStyle name="%_PEF FSBR2011" xfId="197"/>
    <cellStyle name="]_x000d__x000a_Zoomed=1_x000d__x000a_Row=0_x000d__x000a_Column=0_x000d__x000a_Height=0_x000d__x000a_Width=0_x000d__x000a_FontName=FoxFont_x000d__x000a_FontStyle=0_x000d__x000a_FontSize=9_x000d__x000a_PrtFontName=FoxPrin" xfId="170"/>
    <cellStyle name="_TableHead" xfId="155"/>
    <cellStyle name="1dp" xfId="212"/>
    <cellStyle name="1dp 2" xfId="213"/>
    <cellStyle name="20% - Accent1" xfId="24" builtinId="30" customBuiltin="1"/>
    <cellStyle name="20% - Accent1 2" xfId="55"/>
    <cellStyle name="20% - Accent1 2 2" xfId="82"/>
    <cellStyle name="20% - Accent1 2 3" xfId="208"/>
    <cellStyle name="20% - Accent1 3" xfId="69"/>
    <cellStyle name="20% - Accent2" xfId="28" builtinId="34" customBuiltin="1"/>
    <cellStyle name="20% - Accent2 2" xfId="57"/>
    <cellStyle name="20% - Accent2 2 2" xfId="84"/>
    <cellStyle name="20% - Accent2 2 3" xfId="207"/>
    <cellStyle name="20% - Accent2 3" xfId="71"/>
    <cellStyle name="20% - Accent3" xfId="32" builtinId="38" customBuiltin="1"/>
    <cellStyle name="20% - Accent3 2" xfId="59"/>
    <cellStyle name="20% - Accent3 2 2" xfId="86"/>
    <cellStyle name="20% - Accent3 2 3" xfId="199"/>
    <cellStyle name="20% - Accent3 3" xfId="73"/>
    <cellStyle name="20% - Accent4" xfId="36" builtinId="42" customBuiltin="1"/>
    <cellStyle name="20% - Accent4 2" xfId="61"/>
    <cellStyle name="20% - Accent4 2 2" xfId="88"/>
    <cellStyle name="20% - Accent4 2 3" xfId="144"/>
    <cellStyle name="20% - Accent4 3" xfId="75"/>
    <cellStyle name="20% - Accent5" xfId="40" builtinId="46" customBuiltin="1"/>
    <cellStyle name="20% - Accent5 2" xfId="63"/>
    <cellStyle name="20% - Accent5 2 2" xfId="90"/>
    <cellStyle name="20% - Accent5 2 3" xfId="196"/>
    <cellStyle name="20% - Accent5 3" xfId="77"/>
    <cellStyle name="20% - Accent6" xfId="44" builtinId="50" customBuiltin="1"/>
    <cellStyle name="20% - Accent6 2" xfId="65"/>
    <cellStyle name="20% - Accent6 2 2" xfId="92"/>
    <cellStyle name="20% - Accent6 2 3" xfId="169"/>
    <cellStyle name="20% - Accent6 3" xfId="79"/>
    <cellStyle name="3dp" xfId="114"/>
    <cellStyle name="3dp 2" xfId="153"/>
    <cellStyle name="40% - Accent1" xfId="25" builtinId="31" customBuiltin="1"/>
    <cellStyle name="40% - Accent1 2" xfId="56"/>
    <cellStyle name="40% - Accent1 2 2" xfId="83"/>
    <cellStyle name="40% - Accent1 2 3" xfId="198"/>
    <cellStyle name="40% - Accent1 3" xfId="70"/>
    <cellStyle name="40% - Accent2" xfId="29" builtinId="35" customBuiltin="1"/>
    <cellStyle name="40% - Accent2 2" xfId="58"/>
    <cellStyle name="40% - Accent2 2 2" xfId="85"/>
    <cellStyle name="40% - Accent2 2 3" xfId="138"/>
    <cellStyle name="40% - Accent2 3" xfId="72"/>
    <cellStyle name="40% - Accent3" xfId="33" builtinId="39" customBuiltin="1"/>
    <cellStyle name="40% - Accent3 2" xfId="60"/>
    <cellStyle name="40% - Accent3 2 2" xfId="87"/>
    <cellStyle name="40% - Accent3 2 3" xfId="206"/>
    <cellStyle name="40% - Accent3 3" xfId="74"/>
    <cellStyle name="40% - Accent4" xfId="37" builtinId="43" customBuiltin="1"/>
    <cellStyle name="40% - Accent4 2" xfId="62"/>
    <cellStyle name="40% - Accent4 2 2" xfId="89"/>
    <cellStyle name="40% - Accent4 2 3" xfId="209"/>
    <cellStyle name="40% - Accent4 3" xfId="76"/>
    <cellStyle name="40% - Accent5" xfId="41" builtinId="47" customBuiltin="1"/>
    <cellStyle name="40% - Accent5 2" xfId="64"/>
    <cellStyle name="40% - Accent5 2 2" xfId="91"/>
    <cellStyle name="40% - Accent5 2 3" xfId="201"/>
    <cellStyle name="40% - Accent5 3" xfId="78"/>
    <cellStyle name="40% - Accent6" xfId="45" builtinId="51" customBuiltin="1"/>
    <cellStyle name="40% - Accent6 2" xfId="66"/>
    <cellStyle name="40% - Accent6 2 2" xfId="93"/>
    <cellStyle name="40% - Accent6 2 3" xfId="143"/>
    <cellStyle name="40% - Accent6 3" xfId="80"/>
    <cellStyle name="4dp" xfId="165"/>
    <cellStyle name="4dp 2" xfId="157"/>
    <cellStyle name="60% - Accent1" xfId="26" builtinId="32" customBuiltin="1"/>
    <cellStyle name="60% - Accent1 2" xfId="117"/>
    <cellStyle name="60% - Accent2" xfId="30" builtinId="36" customBuiltin="1"/>
    <cellStyle name="60% - Accent2 2" xfId="167"/>
    <cellStyle name="60% - Accent3" xfId="34" builtinId="40" customBuiltin="1"/>
    <cellStyle name="60% - Accent3 2" xfId="203"/>
    <cellStyle name="60% - Accent4" xfId="38" builtinId="44" customBuiltin="1"/>
    <cellStyle name="60% - Accent4 2" xfId="200"/>
    <cellStyle name="60% - Accent5" xfId="42" builtinId="48" customBuiltin="1"/>
    <cellStyle name="60% - Accent5 2" xfId="118"/>
    <cellStyle name="60% - Accent6" xfId="46" builtinId="52" customBuiltin="1"/>
    <cellStyle name="60% - Accent6 2" xfId="115"/>
    <cellStyle name="Accent1" xfId="23" builtinId="29" customBuiltin="1"/>
    <cellStyle name="Accent1 2" xfId="116"/>
    <cellStyle name="Accent2" xfId="27" builtinId="33" customBuiltin="1"/>
    <cellStyle name="Accent2 2" xfId="135"/>
    <cellStyle name="Accent3" xfId="31" builtinId="37" customBuiltin="1"/>
    <cellStyle name="Accent3 2" xfId="160"/>
    <cellStyle name="Accent4" xfId="35" builtinId="41" customBuiltin="1"/>
    <cellStyle name="Accent4 2" xfId="121"/>
    <cellStyle name="Accent5" xfId="39" builtinId="45" customBuiltin="1"/>
    <cellStyle name="Accent5 2" xfId="128"/>
    <cellStyle name="Accent6" xfId="43" builtinId="49" customBuiltin="1"/>
    <cellStyle name="Accent6 2" xfId="211"/>
    <cellStyle name="Bad" xfId="13" builtinId="27" customBuiltin="1"/>
    <cellStyle name="Bad 2" xfId="202"/>
    <cellStyle name="Bid £m format" xfId="204"/>
    <cellStyle name="Calculation" xfId="17" builtinId="22" customBuiltin="1"/>
    <cellStyle name="Calculation 2" xfId="210"/>
    <cellStyle name="Check Cell" xfId="19" builtinId="23" customBuiltin="1"/>
    <cellStyle name="Check Cell 2" xfId="205"/>
    <cellStyle name="CIL" xfId="147"/>
    <cellStyle name="CIU" xfId="166"/>
    <cellStyle name="Comma" xfId="1" builtinId="3"/>
    <cellStyle name="Comma [0] 2" xfId="158"/>
    <cellStyle name="Comma [0] 3" xfId="127"/>
    <cellStyle name="Comma 10" xfId="449"/>
    <cellStyle name="Comma 2" xfId="2"/>
    <cellStyle name="Comma 3" xfId="104"/>
    <cellStyle name="Comma 3 2" xfId="156"/>
    <cellStyle name="Comma 4" xfId="110"/>
    <cellStyle name="Comma 5" xfId="103"/>
    <cellStyle name="Comma 5 2" xfId="154"/>
    <cellStyle name="Comma 6" xfId="101"/>
    <cellStyle name="Comma 7" xfId="111"/>
    <cellStyle name="Currency 2" xfId="50"/>
    <cellStyle name="Currency 2 2" xfId="126"/>
    <cellStyle name="Description" xfId="136"/>
    <cellStyle name="Euro" xfId="148"/>
    <cellStyle name="Explanatory Text" xfId="21" builtinId="53" customBuiltin="1"/>
    <cellStyle name="Explanatory Text 2" xfId="141"/>
    <cellStyle name="Flash" xfId="146"/>
    <cellStyle name="footnote ref" xfId="140"/>
    <cellStyle name="footnote text" xfId="182"/>
    <cellStyle name="General" xfId="195"/>
    <cellStyle name="General 2" xfId="168"/>
    <cellStyle name="Good" xfId="12" builtinId="26" customBuiltin="1"/>
    <cellStyle name="Good 2" xfId="137"/>
    <cellStyle name="Grey" xfId="180"/>
    <cellStyle name="HeaderLabel" xfId="193"/>
    <cellStyle name="HeaderText" xfId="142"/>
    <cellStyle name="Heading 1" xfId="8" builtinId="16" customBuiltin="1"/>
    <cellStyle name="Heading 1 2" xfId="152"/>
    <cellStyle name="Heading 1 2 2" xfId="178"/>
    <cellStyle name="Heading 1 2_asset sales" xfId="191"/>
    <cellStyle name="Heading 1 3" xfId="149"/>
    <cellStyle name="Heading 1 4" xfId="124"/>
    <cellStyle name="Heading 2" xfId="9" builtinId="17" customBuiltin="1"/>
    <cellStyle name="Heading 2 2" xfId="176"/>
    <cellStyle name="Heading 2 3" xfId="189"/>
    <cellStyle name="Heading 3" xfId="10" builtinId="18" customBuiltin="1"/>
    <cellStyle name="Heading 3 2" xfId="133"/>
    <cellStyle name="Heading 3 3" xfId="151"/>
    <cellStyle name="Heading 4" xfId="11" builtinId="19" customBuiltin="1"/>
    <cellStyle name="Heading 4 2" xfId="174"/>
    <cellStyle name="Heading 4 3" xfId="187"/>
    <cellStyle name="Heading 5" xfId="120"/>
    <cellStyle name="Heading 6" xfId="123"/>
    <cellStyle name="Heading 7" xfId="172"/>
    <cellStyle name="Heading 8" xfId="185"/>
    <cellStyle name="Hyperlink" xfId="3" builtinId="8"/>
    <cellStyle name="Hyperlink 2" xfId="99"/>
    <cellStyle name="Hyperlink 2 2" xfId="181"/>
    <cellStyle name="Hyperlink 2 3" xfId="150"/>
    <cellStyle name="Hyperlink 3" xfId="102"/>
    <cellStyle name="Hyperlink 3 2" xfId="194"/>
    <cellStyle name="Hyperlink 4" xfId="162"/>
    <cellStyle name="Hyperlink 5" xfId="159"/>
    <cellStyle name="Information" xfId="132"/>
    <cellStyle name="Input" xfId="15" builtinId="20" customBuiltin="1"/>
    <cellStyle name="Input [yellow]" xfId="179"/>
    <cellStyle name="Input 10" xfId="192"/>
    <cellStyle name="Input 11" xfId="129"/>
    <cellStyle name="Input 12" xfId="163"/>
    <cellStyle name="Input 13" xfId="177"/>
    <cellStyle name="Input 14" xfId="190"/>
    <cellStyle name="Input 15" xfId="145"/>
    <cellStyle name="Input 16" xfId="112"/>
    <cellStyle name="Input 17" xfId="175"/>
    <cellStyle name="Input 18" xfId="188"/>
    <cellStyle name="Input 19" xfId="125"/>
    <cellStyle name="Input 2" xfId="161"/>
    <cellStyle name="Input 3" xfId="173"/>
    <cellStyle name="Input 4" xfId="186"/>
    <cellStyle name="Input 5" xfId="139"/>
    <cellStyle name="Input 6" xfId="113"/>
    <cellStyle name="Input 7" xfId="171"/>
    <cellStyle name="Input 8" xfId="184"/>
    <cellStyle name="Input 9" xfId="122"/>
    <cellStyle name="LabelIntersect" xfId="134"/>
    <cellStyle name="LabelLeft" xfId="119"/>
    <cellStyle name="LabelTop" xfId="214"/>
    <cellStyle name="Linked Cell" xfId="18" builtinId="24" customBuiltin="1"/>
    <cellStyle name="Linked Cell 2" xfId="215"/>
    <cellStyle name="Mik" xfId="216"/>
    <cellStyle name="Mik 2" xfId="217"/>
    <cellStyle name="Mik_For fiscal tables" xfId="218"/>
    <cellStyle name="N" xfId="219"/>
    <cellStyle name="N 2" xfId="220"/>
    <cellStyle name="Neutral" xfId="14" builtinId="28" customBuiltin="1"/>
    <cellStyle name="Neutral 2" xfId="221"/>
    <cellStyle name="Normal" xfId="0" builtinId="0"/>
    <cellStyle name="Normal - Style1" xfId="222"/>
    <cellStyle name="Normal - Style2" xfId="223"/>
    <cellStyle name="Normal - Style3" xfId="224"/>
    <cellStyle name="Normal - Style4" xfId="225"/>
    <cellStyle name="Normal - Style5" xfId="226"/>
    <cellStyle name="Normal 10" xfId="227"/>
    <cellStyle name="Normal 10 2" xfId="228"/>
    <cellStyle name="Normal 11" xfId="229"/>
    <cellStyle name="Normal 11 10" xfId="230"/>
    <cellStyle name="Normal 11 11" xfId="231"/>
    <cellStyle name="Normal 11 2" xfId="232"/>
    <cellStyle name="Normal 11 3" xfId="233"/>
    <cellStyle name="Normal 11 4" xfId="234"/>
    <cellStyle name="Normal 11 5" xfId="235"/>
    <cellStyle name="Normal 11 6" xfId="236"/>
    <cellStyle name="Normal 11 7" xfId="237"/>
    <cellStyle name="Normal 11 8" xfId="238"/>
    <cellStyle name="Normal 11 9" xfId="239"/>
    <cellStyle name="Normal 12" xfId="240"/>
    <cellStyle name="Normal 12 2" xfId="241"/>
    <cellStyle name="Normal 13" xfId="242"/>
    <cellStyle name="Normal 13 2" xfId="243"/>
    <cellStyle name="Normal 14" xfId="244"/>
    <cellStyle name="Normal 14 2" xfId="245"/>
    <cellStyle name="Normal 15" xfId="246"/>
    <cellStyle name="Normal 15 2" xfId="247"/>
    <cellStyle name="Normal 16" xfId="248"/>
    <cellStyle name="Normal 16 2" xfId="249"/>
    <cellStyle name="Normal 16 3" xfId="250"/>
    <cellStyle name="Normal 17" xfId="251"/>
    <cellStyle name="Normal 17 2" xfId="252"/>
    <cellStyle name="Normal 18" xfId="253"/>
    <cellStyle name="Normal 18 2" xfId="254"/>
    <cellStyle name="Normal 18 3" xfId="255"/>
    <cellStyle name="Normal 19" xfId="256"/>
    <cellStyle name="Normal 19 2" xfId="257"/>
    <cellStyle name="Normal 19 3" xfId="258"/>
    <cellStyle name="Normal 2" xfId="6"/>
    <cellStyle name="Normal 2 2" xfId="100"/>
    <cellStyle name="Normal 2 2 2" xfId="260"/>
    <cellStyle name="Normal 2 2 3" xfId="259"/>
    <cellStyle name="Normal 2 3" xfId="108"/>
    <cellStyle name="Normal 2_DG projection data" xfId="105"/>
    <cellStyle name="Normal 20" xfId="261"/>
    <cellStyle name="Normal 20 2" xfId="262"/>
    <cellStyle name="Normal 21" xfId="263"/>
    <cellStyle name="Normal 21 2" xfId="264"/>
    <cellStyle name="Normal 21 3" xfId="265"/>
    <cellStyle name="Normal 21_Copy of Fiscal Tables" xfId="266"/>
    <cellStyle name="Normal 22" xfId="267"/>
    <cellStyle name="Normal 22 2" xfId="268"/>
    <cellStyle name="Normal 22 3" xfId="269"/>
    <cellStyle name="Normal 22_Copy of Fiscal Tables" xfId="270"/>
    <cellStyle name="Normal 23" xfId="271"/>
    <cellStyle name="Normal 24" xfId="272"/>
    <cellStyle name="Normal 25" xfId="273"/>
    <cellStyle name="Normal 26" xfId="274"/>
    <cellStyle name="Normal 27" xfId="275"/>
    <cellStyle name="Normal 28" xfId="276"/>
    <cellStyle name="Normal 29" xfId="277"/>
    <cellStyle name="Normal 3" xfId="49"/>
    <cellStyle name="Normal 3 10" xfId="278"/>
    <cellStyle name="Normal 3 11" xfId="279"/>
    <cellStyle name="Normal 3 2" xfId="97"/>
    <cellStyle name="Normal 3 2 2" xfId="281"/>
    <cellStyle name="Normal 3 2 3" xfId="280"/>
    <cellStyle name="Normal 3 3" xfId="282"/>
    <cellStyle name="Normal 3 4" xfId="283"/>
    <cellStyle name="Normal 3 5" xfId="284"/>
    <cellStyle name="Normal 3 6" xfId="285"/>
    <cellStyle name="Normal 3 7" xfId="286"/>
    <cellStyle name="Normal 3 8" xfId="287"/>
    <cellStyle name="Normal 3 9" xfId="288"/>
    <cellStyle name="Normal 3_asset sales" xfId="289"/>
    <cellStyle name="Normal 30" xfId="290"/>
    <cellStyle name="Normal 31" xfId="291"/>
    <cellStyle name="Normal 32" xfId="292"/>
    <cellStyle name="Normal 33" xfId="293"/>
    <cellStyle name="Normal 34" xfId="294"/>
    <cellStyle name="Normal 35" xfId="295"/>
    <cellStyle name="Normal 36" xfId="296"/>
    <cellStyle name="Normal 37" xfId="297"/>
    <cellStyle name="Normal 38" xfId="298"/>
    <cellStyle name="Normal 39" xfId="299"/>
    <cellStyle name="Normal 4" xfId="48"/>
    <cellStyle name="Normal 4 2" xfId="67"/>
    <cellStyle name="Normal 4 2 2" xfId="94"/>
    <cellStyle name="Normal 4 2 3" xfId="300"/>
    <cellStyle name="Normal 4 3" xfId="53"/>
    <cellStyle name="Normal 4 3 2" xfId="301"/>
    <cellStyle name="Normal 4_DG projection data" xfId="98"/>
    <cellStyle name="Normal 40" xfId="302"/>
    <cellStyle name="Normal 41" xfId="303"/>
    <cellStyle name="Normal 42" xfId="304"/>
    <cellStyle name="Normal 43" xfId="305"/>
    <cellStyle name="Normal 44" xfId="306"/>
    <cellStyle name="Normal 45" xfId="307"/>
    <cellStyle name="Normal 46" xfId="308"/>
    <cellStyle name="Normal 47" xfId="309"/>
    <cellStyle name="Normal 48" xfId="310"/>
    <cellStyle name="Normal 49" xfId="311"/>
    <cellStyle name="Normal 5" xfId="106"/>
    <cellStyle name="Normal 5 2" xfId="312"/>
    <cellStyle name="Normal 5 3" xfId="313"/>
    <cellStyle name="Normal 50" xfId="453"/>
    <cellStyle name="Normal 6" xfId="107"/>
    <cellStyle name="Normal 6 2" xfId="315"/>
    <cellStyle name="Normal 6 3" xfId="314"/>
    <cellStyle name="Normal 66" xfId="452"/>
    <cellStyle name="Normal 67" xfId="451"/>
    <cellStyle name="Normal 68" xfId="450"/>
    <cellStyle name="Normal 7" xfId="131"/>
    <cellStyle name="Normal 7 2" xfId="317"/>
    <cellStyle name="Normal 7 3" xfId="316"/>
    <cellStyle name="Normal 8" xfId="130"/>
    <cellStyle name="Normal 8 2" xfId="319"/>
    <cellStyle name="Normal 8 3" xfId="318"/>
    <cellStyle name="Normal 9" xfId="320"/>
    <cellStyle name="Normal 9 2" xfId="321"/>
    <cellStyle name="Normal_1) Ste's Blank Sheet-Workbook1" xfId="164"/>
    <cellStyle name="Normal_Ayr" xfId="4"/>
    <cellStyle name="Note 2" xfId="54"/>
    <cellStyle name="Note 2 2" xfId="68"/>
    <cellStyle name="Note 2 2 2" xfId="95"/>
    <cellStyle name="Note 2 3" xfId="81"/>
    <cellStyle name="Note 2 4" xfId="322"/>
    <cellStyle name="Output" xfId="16" builtinId="21" customBuiltin="1"/>
    <cellStyle name="Output 2" xfId="323"/>
    <cellStyle name="Output Amounts" xfId="324"/>
    <cellStyle name="Output Column Headings" xfId="325"/>
    <cellStyle name="Output Line Items" xfId="326"/>
    <cellStyle name="Output Report Heading" xfId="327"/>
    <cellStyle name="Output Report Title" xfId="328"/>
    <cellStyle name="P" xfId="329"/>
    <cellStyle name="P 2" xfId="330"/>
    <cellStyle name="Percent" xfId="448" builtinId="5"/>
    <cellStyle name="Percent [2]" xfId="331"/>
    <cellStyle name="Percent 2" xfId="51"/>
    <cellStyle name="Percent 3" xfId="96"/>
    <cellStyle name="Percent 3 2" xfId="332"/>
    <cellStyle name="Percent 4" xfId="47"/>
    <cellStyle name="Percent 4 2" xfId="333"/>
    <cellStyle name="Percent 5" xfId="334"/>
    <cellStyle name="Percent 6" xfId="335"/>
    <cellStyle name="Percent 7" xfId="336"/>
    <cellStyle name="Percent 8" xfId="337"/>
    <cellStyle name="Refdb standard" xfId="338"/>
    <cellStyle name="ReportData" xfId="339"/>
    <cellStyle name="ReportElements" xfId="340"/>
    <cellStyle name="ReportHeader" xfId="341"/>
    <cellStyle name="SAPBEXaggData" xfId="342"/>
    <cellStyle name="SAPBEXaggDataEmph" xfId="343"/>
    <cellStyle name="SAPBEXaggItem" xfId="344"/>
    <cellStyle name="SAPBEXaggItemX" xfId="345"/>
    <cellStyle name="SAPBEXchaText" xfId="346"/>
    <cellStyle name="SAPBEXexcBad7" xfId="347"/>
    <cellStyle name="SAPBEXexcBad8" xfId="348"/>
    <cellStyle name="SAPBEXexcBad9" xfId="349"/>
    <cellStyle name="SAPBEXexcCritical4" xfId="350"/>
    <cellStyle name="SAPBEXexcCritical5" xfId="351"/>
    <cellStyle name="SAPBEXexcCritical6" xfId="352"/>
    <cellStyle name="SAPBEXexcGood1" xfId="353"/>
    <cellStyle name="SAPBEXexcGood2" xfId="354"/>
    <cellStyle name="SAPBEXexcGood3" xfId="355"/>
    <cellStyle name="SAPBEXfilterDrill" xfId="356"/>
    <cellStyle name="SAPBEXfilterItem" xfId="357"/>
    <cellStyle name="SAPBEXfilterText" xfId="358"/>
    <cellStyle name="SAPBEXformats" xfId="359"/>
    <cellStyle name="SAPBEXheaderItem" xfId="360"/>
    <cellStyle name="SAPBEXheaderText" xfId="361"/>
    <cellStyle name="SAPBEXHLevel0" xfId="362"/>
    <cellStyle name="SAPBEXHLevel0X" xfId="363"/>
    <cellStyle name="SAPBEXHLevel1" xfId="364"/>
    <cellStyle name="SAPBEXHLevel1X" xfId="365"/>
    <cellStyle name="SAPBEXHLevel2" xfId="366"/>
    <cellStyle name="SAPBEXHLevel2X" xfId="367"/>
    <cellStyle name="SAPBEXHLevel3" xfId="368"/>
    <cellStyle name="SAPBEXHLevel3X" xfId="369"/>
    <cellStyle name="SAPBEXresData" xfId="370"/>
    <cellStyle name="SAPBEXresDataEmph" xfId="371"/>
    <cellStyle name="SAPBEXresItem" xfId="372"/>
    <cellStyle name="SAPBEXresItemX" xfId="373"/>
    <cellStyle name="SAPBEXstdData" xfId="374"/>
    <cellStyle name="SAPBEXstdDataEmph" xfId="375"/>
    <cellStyle name="SAPBEXstdItem" xfId="376"/>
    <cellStyle name="SAPBEXstdItemX" xfId="377"/>
    <cellStyle name="SAPBEXtitle" xfId="378"/>
    <cellStyle name="SAPBEXundefined" xfId="379"/>
    <cellStyle name="Small" xfId="52"/>
    <cellStyle name="Style 1" xfId="109"/>
    <cellStyle name="Style1" xfId="380"/>
    <cellStyle name="Style2" xfId="381"/>
    <cellStyle name="Style3" xfId="382"/>
    <cellStyle name="Style4" xfId="383"/>
    <cellStyle name="Style5" xfId="384"/>
    <cellStyle name="Style6" xfId="385"/>
    <cellStyle name="Table Footnote" xfId="386"/>
    <cellStyle name="Table Footnote 2" xfId="387"/>
    <cellStyle name="Table Footnote 2 2" xfId="388"/>
    <cellStyle name="Table Footnote_Table 5.6 sales of assets 23Feb2010" xfId="389"/>
    <cellStyle name="Table Header" xfId="390"/>
    <cellStyle name="Table Header 2" xfId="391"/>
    <cellStyle name="Table Header 2 2" xfId="392"/>
    <cellStyle name="Table Header_Table 5.6 sales of assets 23Feb2010" xfId="393"/>
    <cellStyle name="Table Heading 1" xfId="394"/>
    <cellStyle name="Table Heading 1 2" xfId="395"/>
    <cellStyle name="Table Heading 1 2 2" xfId="396"/>
    <cellStyle name="Table Heading 1_Table 5.6 sales of assets 23Feb2010" xfId="397"/>
    <cellStyle name="Table Heading 2" xfId="398"/>
    <cellStyle name="Table Heading 2 2" xfId="399"/>
    <cellStyle name="Table Heading 2_Table 5.6 sales of assets 23Feb2010" xfId="400"/>
    <cellStyle name="Table Of Which" xfId="401"/>
    <cellStyle name="Table Of Which 2" xfId="402"/>
    <cellStyle name="Table Of Which_Table 5.6 sales of assets 23Feb2010" xfId="403"/>
    <cellStyle name="Table Row Billions" xfId="404"/>
    <cellStyle name="Table Row Billions 2" xfId="405"/>
    <cellStyle name="Table Row Billions Check" xfId="406"/>
    <cellStyle name="Table Row Billions Check 2" xfId="407"/>
    <cellStyle name="Table Row Billions Check 3" xfId="408"/>
    <cellStyle name="Table Row Billions Check_asset sales" xfId="409"/>
    <cellStyle name="Table Row Billions_Table 5.6 sales of assets 23Feb2010" xfId="410"/>
    <cellStyle name="Table Row Millions" xfId="411"/>
    <cellStyle name="Table Row Millions 2" xfId="412"/>
    <cellStyle name="Table Row Millions 2 2" xfId="413"/>
    <cellStyle name="Table Row Millions Check" xfId="414"/>
    <cellStyle name="Table Row Millions Check 2" xfId="415"/>
    <cellStyle name="Table Row Millions Check 3" xfId="416"/>
    <cellStyle name="Table Row Millions Check 4" xfId="417"/>
    <cellStyle name="Table Row Millions Check_asset sales" xfId="418"/>
    <cellStyle name="Table Row Millions_Table 5.6 sales of assets 23Feb2010" xfId="419"/>
    <cellStyle name="Table Row Percentage" xfId="420"/>
    <cellStyle name="Table Row Percentage 2" xfId="421"/>
    <cellStyle name="Table Row Percentage Check" xfId="422"/>
    <cellStyle name="Table Row Percentage Check 2" xfId="423"/>
    <cellStyle name="Table Row Percentage Check 3" xfId="424"/>
    <cellStyle name="Table Row Percentage Check_asset sales" xfId="425"/>
    <cellStyle name="Table Row Percentage_Table 5.6 sales of assets 23Feb2010" xfId="426"/>
    <cellStyle name="Table Total Billions" xfId="427"/>
    <cellStyle name="Table Total Billions 2" xfId="428"/>
    <cellStyle name="Table Total Billions_Table 5.6 sales of assets 23Feb2010" xfId="429"/>
    <cellStyle name="Table Total Millions" xfId="430"/>
    <cellStyle name="Table Total Millions 2" xfId="431"/>
    <cellStyle name="Table Total Millions 2 2" xfId="432"/>
    <cellStyle name="Table Total Millions_Table 5.6 sales of assets 23Feb2010" xfId="433"/>
    <cellStyle name="Table Total Percentage" xfId="434"/>
    <cellStyle name="Table Total Percentage 2" xfId="435"/>
    <cellStyle name="Table Total Percentage_Table 5.6 sales of assets 23Feb2010" xfId="436"/>
    <cellStyle name="Table Units" xfId="437"/>
    <cellStyle name="Table Units 2" xfId="438"/>
    <cellStyle name="Table Units 2 2" xfId="439"/>
    <cellStyle name="Table Units_Table 5.6 sales of assets 23Feb2010" xfId="440"/>
    <cellStyle name="Times New Roman" xfId="441"/>
    <cellStyle name="Title" xfId="7" builtinId="15" customBuiltin="1"/>
    <cellStyle name="Title 2" xfId="442"/>
    <cellStyle name="Title 3" xfId="443"/>
    <cellStyle name="Title 4" xfId="444"/>
    <cellStyle name="Total" xfId="22" builtinId="25" customBuiltin="1"/>
    <cellStyle name="Total 2" xfId="445"/>
    <cellStyle name="Warning Text" xfId="20" builtinId="11" customBuiltin="1"/>
    <cellStyle name="Warning Text 2" xfId="446"/>
    <cellStyle name="whole number" xfId="447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Trend!$C$3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Trend!$B$5:$B$36</c:f>
              <c:strCache>
                <c:ptCount val="32"/>
                <c:pt idx="0">
                  <c:v>Aberdeen</c:v>
                </c:pt>
                <c:pt idx="1">
                  <c:v>Aberdeenshire</c:v>
                </c:pt>
                <c:pt idx="2">
                  <c:v>Angus</c:v>
                </c:pt>
                <c:pt idx="3">
                  <c:v>Argyll &amp; Bute</c:v>
                </c:pt>
                <c:pt idx="4">
                  <c:v>Clackmannanshire</c:v>
                </c:pt>
                <c:pt idx="5">
                  <c:v>Dumfries &amp; Galloway</c:v>
                </c:pt>
                <c:pt idx="6">
                  <c:v>Dundee</c:v>
                </c:pt>
                <c:pt idx="7">
                  <c:v>East Ayrshire</c:v>
                </c:pt>
                <c:pt idx="8">
                  <c:v>East Dunbartonshire</c:v>
                </c:pt>
                <c:pt idx="9">
                  <c:v>East Lothian</c:v>
                </c:pt>
                <c:pt idx="10">
                  <c:v>East Renfrewshire</c:v>
                </c:pt>
                <c:pt idx="11">
                  <c:v>Edinburgh</c:v>
                </c:pt>
                <c:pt idx="12">
                  <c:v>Eilean Siar</c:v>
                </c:pt>
                <c:pt idx="13">
                  <c:v>Falkirk</c:v>
                </c:pt>
                <c:pt idx="14">
                  <c:v>Fife</c:v>
                </c:pt>
                <c:pt idx="15">
                  <c:v>Glasgow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North Ayrshire</c:v>
                </c:pt>
                <c:pt idx="21">
                  <c:v>North Lanarkshire</c:v>
                </c:pt>
                <c:pt idx="22">
                  <c:v>Orkney</c:v>
                </c:pt>
                <c:pt idx="23">
                  <c:v>Perth and Kinross</c:v>
                </c:pt>
                <c:pt idx="24">
                  <c:v>Renfrewshire</c:v>
                </c:pt>
                <c:pt idx="25">
                  <c:v>Scottish Borders</c:v>
                </c:pt>
                <c:pt idx="26">
                  <c:v>Shetland</c:v>
                </c:pt>
                <c:pt idx="27">
                  <c:v>South Ayrshire</c:v>
                </c:pt>
                <c:pt idx="28">
                  <c:v>South Lanarkshire</c:v>
                </c:pt>
                <c:pt idx="29">
                  <c:v>Stirling</c:v>
                </c:pt>
                <c:pt idx="30">
                  <c:v>West Dunbartonshire</c:v>
                </c:pt>
                <c:pt idx="31">
                  <c:v>West Lothian</c:v>
                </c:pt>
              </c:strCache>
            </c:strRef>
          </c:cat>
          <c:val>
            <c:numRef>
              <c:f>Trend!$C$5:$C$36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1"/>
          <c:tx>
            <c:strRef>
              <c:f>Trend!$D$3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Trend!$B$5:$B$36</c:f>
              <c:strCache>
                <c:ptCount val="32"/>
                <c:pt idx="0">
                  <c:v>Aberdeen</c:v>
                </c:pt>
                <c:pt idx="1">
                  <c:v>Aberdeenshire</c:v>
                </c:pt>
                <c:pt idx="2">
                  <c:v>Angus</c:v>
                </c:pt>
                <c:pt idx="3">
                  <c:v>Argyll &amp; Bute</c:v>
                </c:pt>
                <c:pt idx="4">
                  <c:v>Clackmannanshire</c:v>
                </c:pt>
                <c:pt idx="5">
                  <c:v>Dumfries &amp; Galloway</c:v>
                </c:pt>
                <c:pt idx="6">
                  <c:v>Dundee</c:v>
                </c:pt>
                <c:pt idx="7">
                  <c:v>East Ayrshire</c:v>
                </c:pt>
                <c:pt idx="8">
                  <c:v>East Dunbartonshire</c:v>
                </c:pt>
                <c:pt idx="9">
                  <c:v>East Lothian</c:v>
                </c:pt>
                <c:pt idx="10">
                  <c:v>East Renfrewshire</c:v>
                </c:pt>
                <c:pt idx="11">
                  <c:v>Edinburgh</c:v>
                </c:pt>
                <c:pt idx="12">
                  <c:v>Eilean Siar</c:v>
                </c:pt>
                <c:pt idx="13">
                  <c:v>Falkirk</c:v>
                </c:pt>
                <c:pt idx="14">
                  <c:v>Fife</c:v>
                </c:pt>
                <c:pt idx="15">
                  <c:v>Glasgow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North Ayrshire</c:v>
                </c:pt>
                <c:pt idx="21">
                  <c:v>North Lanarkshire</c:v>
                </c:pt>
                <c:pt idx="22">
                  <c:v>Orkney</c:v>
                </c:pt>
                <c:pt idx="23">
                  <c:v>Perth and Kinross</c:v>
                </c:pt>
                <c:pt idx="24">
                  <c:v>Renfrewshire</c:v>
                </c:pt>
                <c:pt idx="25">
                  <c:v>Scottish Borders</c:v>
                </c:pt>
                <c:pt idx="26">
                  <c:v>Shetland</c:v>
                </c:pt>
                <c:pt idx="27">
                  <c:v>South Ayrshire</c:v>
                </c:pt>
                <c:pt idx="28">
                  <c:v>South Lanarkshire</c:v>
                </c:pt>
                <c:pt idx="29">
                  <c:v>Stirling</c:v>
                </c:pt>
                <c:pt idx="30">
                  <c:v>West Dunbartonshire</c:v>
                </c:pt>
                <c:pt idx="31">
                  <c:v>West Lothian</c:v>
                </c:pt>
              </c:strCache>
            </c:strRef>
          </c:cat>
          <c:val>
            <c:numRef>
              <c:f>Trend!$D$5:$D$36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3"/>
          <c:order val="2"/>
          <c:tx>
            <c:strRef>
              <c:f>Trend!$E$3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strRef>
              <c:f>Trend!$B$5:$B$36</c:f>
              <c:strCache>
                <c:ptCount val="32"/>
                <c:pt idx="0">
                  <c:v>Aberdeen</c:v>
                </c:pt>
                <c:pt idx="1">
                  <c:v>Aberdeenshire</c:v>
                </c:pt>
                <c:pt idx="2">
                  <c:v>Angus</c:v>
                </c:pt>
                <c:pt idx="3">
                  <c:v>Argyll &amp; Bute</c:v>
                </c:pt>
                <c:pt idx="4">
                  <c:v>Clackmannanshire</c:v>
                </c:pt>
                <c:pt idx="5">
                  <c:v>Dumfries &amp; Galloway</c:v>
                </c:pt>
                <c:pt idx="6">
                  <c:v>Dundee</c:v>
                </c:pt>
                <c:pt idx="7">
                  <c:v>East Ayrshire</c:v>
                </c:pt>
                <c:pt idx="8">
                  <c:v>East Dunbartonshire</c:v>
                </c:pt>
                <c:pt idx="9">
                  <c:v>East Lothian</c:v>
                </c:pt>
                <c:pt idx="10">
                  <c:v>East Renfrewshire</c:v>
                </c:pt>
                <c:pt idx="11">
                  <c:v>Edinburgh</c:v>
                </c:pt>
                <c:pt idx="12">
                  <c:v>Eilean Siar</c:v>
                </c:pt>
                <c:pt idx="13">
                  <c:v>Falkirk</c:v>
                </c:pt>
                <c:pt idx="14">
                  <c:v>Fife</c:v>
                </c:pt>
                <c:pt idx="15">
                  <c:v>Glasgow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North Ayrshire</c:v>
                </c:pt>
                <c:pt idx="21">
                  <c:v>North Lanarkshire</c:v>
                </c:pt>
                <c:pt idx="22">
                  <c:v>Orkney</c:v>
                </c:pt>
                <c:pt idx="23">
                  <c:v>Perth and Kinross</c:v>
                </c:pt>
                <c:pt idx="24">
                  <c:v>Renfrewshire</c:v>
                </c:pt>
                <c:pt idx="25">
                  <c:v>Scottish Borders</c:v>
                </c:pt>
                <c:pt idx="26">
                  <c:v>Shetland</c:v>
                </c:pt>
                <c:pt idx="27">
                  <c:v>South Ayrshire</c:v>
                </c:pt>
                <c:pt idx="28">
                  <c:v>South Lanarkshire</c:v>
                </c:pt>
                <c:pt idx="29">
                  <c:v>Stirling</c:v>
                </c:pt>
                <c:pt idx="30">
                  <c:v>West Dunbartonshire</c:v>
                </c:pt>
                <c:pt idx="31">
                  <c:v>West Lothian</c:v>
                </c:pt>
              </c:strCache>
            </c:strRef>
          </c:cat>
          <c:val>
            <c:numRef>
              <c:f>Trend!$E$5:$E$36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3"/>
          <c:tx>
            <c:strRef>
              <c:f>Trend!$F$3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Trend!$B$5:$B$36</c:f>
              <c:strCache>
                <c:ptCount val="32"/>
                <c:pt idx="0">
                  <c:v>Aberdeen</c:v>
                </c:pt>
                <c:pt idx="1">
                  <c:v>Aberdeenshire</c:v>
                </c:pt>
                <c:pt idx="2">
                  <c:v>Angus</c:v>
                </c:pt>
                <c:pt idx="3">
                  <c:v>Argyll &amp; Bute</c:v>
                </c:pt>
                <c:pt idx="4">
                  <c:v>Clackmannanshire</c:v>
                </c:pt>
                <c:pt idx="5">
                  <c:v>Dumfries &amp; Galloway</c:v>
                </c:pt>
                <c:pt idx="6">
                  <c:v>Dundee</c:v>
                </c:pt>
                <c:pt idx="7">
                  <c:v>East Ayrshire</c:v>
                </c:pt>
                <c:pt idx="8">
                  <c:v>East Dunbartonshire</c:v>
                </c:pt>
                <c:pt idx="9">
                  <c:v>East Lothian</c:v>
                </c:pt>
                <c:pt idx="10">
                  <c:v>East Renfrewshire</c:v>
                </c:pt>
                <c:pt idx="11">
                  <c:v>Edinburgh</c:v>
                </c:pt>
                <c:pt idx="12">
                  <c:v>Eilean Siar</c:v>
                </c:pt>
                <c:pt idx="13">
                  <c:v>Falkirk</c:v>
                </c:pt>
                <c:pt idx="14">
                  <c:v>Fife</c:v>
                </c:pt>
                <c:pt idx="15">
                  <c:v>Glasgow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North Ayrshire</c:v>
                </c:pt>
                <c:pt idx="21">
                  <c:v>North Lanarkshire</c:v>
                </c:pt>
                <c:pt idx="22">
                  <c:v>Orkney</c:v>
                </c:pt>
                <c:pt idx="23">
                  <c:v>Perth and Kinross</c:v>
                </c:pt>
                <c:pt idx="24">
                  <c:v>Renfrewshire</c:v>
                </c:pt>
                <c:pt idx="25">
                  <c:v>Scottish Borders</c:v>
                </c:pt>
                <c:pt idx="26">
                  <c:v>Shetland</c:v>
                </c:pt>
                <c:pt idx="27">
                  <c:v>South Ayrshire</c:v>
                </c:pt>
                <c:pt idx="28">
                  <c:v>South Lanarkshire</c:v>
                </c:pt>
                <c:pt idx="29">
                  <c:v>Stirling</c:v>
                </c:pt>
                <c:pt idx="30">
                  <c:v>West Dunbartonshire</c:v>
                </c:pt>
                <c:pt idx="31">
                  <c:v>West Lothian</c:v>
                </c:pt>
              </c:strCache>
            </c:strRef>
          </c:cat>
          <c:val>
            <c:numRef>
              <c:f>Trend!$F$5:$F$36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0"/>
          <c:order val="4"/>
          <c:tx>
            <c:strRef>
              <c:f>Trend!$G$3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Trend!$B$5:$B$36</c:f>
              <c:strCache>
                <c:ptCount val="32"/>
                <c:pt idx="0">
                  <c:v>Aberdeen</c:v>
                </c:pt>
                <c:pt idx="1">
                  <c:v>Aberdeenshire</c:v>
                </c:pt>
                <c:pt idx="2">
                  <c:v>Angus</c:v>
                </c:pt>
                <c:pt idx="3">
                  <c:v>Argyll &amp; Bute</c:v>
                </c:pt>
                <c:pt idx="4">
                  <c:v>Clackmannanshire</c:v>
                </c:pt>
                <c:pt idx="5">
                  <c:v>Dumfries &amp; Galloway</c:v>
                </c:pt>
                <c:pt idx="6">
                  <c:v>Dundee</c:v>
                </c:pt>
                <c:pt idx="7">
                  <c:v>East Ayrshire</c:v>
                </c:pt>
                <c:pt idx="8">
                  <c:v>East Dunbartonshire</c:v>
                </c:pt>
                <c:pt idx="9">
                  <c:v>East Lothian</c:v>
                </c:pt>
                <c:pt idx="10">
                  <c:v>East Renfrewshire</c:v>
                </c:pt>
                <c:pt idx="11">
                  <c:v>Edinburgh</c:v>
                </c:pt>
                <c:pt idx="12">
                  <c:v>Eilean Siar</c:v>
                </c:pt>
                <c:pt idx="13">
                  <c:v>Falkirk</c:v>
                </c:pt>
                <c:pt idx="14">
                  <c:v>Fife</c:v>
                </c:pt>
                <c:pt idx="15">
                  <c:v>Glasgow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North Ayrshire</c:v>
                </c:pt>
                <c:pt idx="21">
                  <c:v>North Lanarkshire</c:v>
                </c:pt>
                <c:pt idx="22">
                  <c:v>Orkney</c:v>
                </c:pt>
                <c:pt idx="23">
                  <c:v>Perth and Kinross</c:v>
                </c:pt>
                <c:pt idx="24">
                  <c:v>Renfrewshire</c:v>
                </c:pt>
                <c:pt idx="25">
                  <c:v>Scottish Borders</c:v>
                </c:pt>
                <c:pt idx="26">
                  <c:v>Shetland</c:v>
                </c:pt>
                <c:pt idx="27">
                  <c:v>South Ayrshire</c:v>
                </c:pt>
                <c:pt idx="28">
                  <c:v>South Lanarkshire</c:v>
                </c:pt>
                <c:pt idx="29">
                  <c:v>Stirling</c:v>
                </c:pt>
                <c:pt idx="30">
                  <c:v>West Dunbartonshire</c:v>
                </c:pt>
                <c:pt idx="31">
                  <c:v>West Lothian</c:v>
                </c:pt>
              </c:strCache>
            </c:strRef>
          </c:cat>
          <c:val>
            <c:numRef>
              <c:f>Trend!$G$5:$G$36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09632"/>
        <c:axId val="85511168"/>
      </c:barChart>
      <c:catAx>
        <c:axId val="85509632"/>
        <c:scaling>
          <c:orientation val="minMax"/>
        </c:scaling>
        <c:delete val="0"/>
        <c:axPos val="b"/>
        <c:majorTickMark val="out"/>
        <c:minorTickMark val="none"/>
        <c:tickLblPos val="nextTo"/>
        <c:crossAx val="85511168"/>
        <c:crosses val="autoZero"/>
        <c:auto val="1"/>
        <c:lblAlgn val="ctr"/>
        <c:lblOffset val="100"/>
        <c:noMultiLvlLbl val="0"/>
      </c:catAx>
      <c:valAx>
        <c:axId val="85511168"/>
        <c:scaling>
          <c:orientation val="minMax"/>
        </c:scaling>
        <c:delete val="0"/>
        <c:axPos val="l"/>
        <c:majorGridlines/>
        <c:title>
          <c:tx>
            <c:strRef>
              <c:f>Trend!$C$1</c:f>
              <c:strCache>
                <c:ptCount val="1"/>
                <c:pt idx="0">
                  <c:v>0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 b="1"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85509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Trend!$B$41</c:f>
              <c:strCache>
                <c:ptCount val="1"/>
                <c:pt idx="0">
                  <c:v>0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Trend!$C$40:$G$40</c:f>
              <c:strCache>
                <c:ptCount val="5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</c:strCache>
            </c:strRef>
          </c:cat>
          <c:val>
            <c:numRef>
              <c:f>Trend!$C$41:$G$41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Trend!$B$42</c:f>
              <c:strCache>
                <c:ptCount val="1"/>
                <c:pt idx="0">
                  <c:v>0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Trend!$C$40:$G$40</c:f>
              <c:strCache>
                <c:ptCount val="5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</c:strCache>
            </c:strRef>
          </c:cat>
          <c:val>
            <c:numRef>
              <c:f>Trend!$C$42:$G$42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Trend!$B$43</c:f>
              <c:strCache>
                <c:ptCount val="1"/>
                <c:pt idx="0">
                  <c:v>0</c:v>
                </c:pt>
              </c:strCache>
            </c:strRef>
          </c:tx>
          <c:spPr>
            <a:ln>
              <a:solidFill>
                <a:srgbClr val="FFCC00"/>
              </a:solidFill>
            </a:ln>
          </c:spPr>
          <c:marker>
            <c:symbol val="none"/>
          </c:marker>
          <c:cat>
            <c:strRef>
              <c:f>Trend!$C$40:$G$40</c:f>
              <c:strCache>
                <c:ptCount val="5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</c:strCache>
            </c:strRef>
          </c:cat>
          <c:val>
            <c:numRef>
              <c:f>Trend!$C$43:$G$43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Trend!$B$44</c:f>
              <c:strCache>
                <c:ptCount val="1"/>
                <c:pt idx="0">
                  <c:v>0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Trend!$C$40:$G$40</c:f>
              <c:strCache>
                <c:ptCount val="5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</c:strCache>
            </c:strRef>
          </c:cat>
          <c:val>
            <c:numRef>
              <c:f>Trend!$C$44:$G$44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Trend!$B$45</c:f>
              <c:strCache>
                <c:ptCount val="1"/>
                <c:pt idx="0">
                  <c:v>0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Trend!$C$40:$G$40</c:f>
              <c:strCache>
                <c:ptCount val="5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</c:strCache>
            </c:strRef>
          </c:cat>
          <c:val>
            <c:numRef>
              <c:f>Trend!$C$45:$G$45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85248"/>
        <c:axId val="167632896"/>
      </c:lineChart>
      <c:catAx>
        <c:axId val="163285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67632896"/>
        <c:crosses val="autoZero"/>
        <c:auto val="1"/>
        <c:lblAlgn val="ctr"/>
        <c:lblOffset val="100"/>
        <c:noMultiLvlLbl val="0"/>
      </c:catAx>
      <c:valAx>
        <c:axId val="167632896"/>
        <c:scaling>
          <c:orientation val="minMax"/>
        </c:scaling>
        <c:delete val="0"/>
        <c:axPos val="l"/>
        <c:majorGridlines/>
        <c:title>
          <c:tx>
            <c:strRef>
              <c:f>Trend!$C$1</c:f>
              <c:strCache>
                <c:ptCount val="1"/>
                <c:pt idx="0">
                  <c:v>0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1632852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'Main input sheet'!$B$3</c:f>
          <c:strCache>
            <c:ptCount val="1"/>
          </c:strCache>
        </c:strRef>
      </c:tx>
      <c:layout>
        <c:manualLayout>
          <c:xMode val="edge"/>
          <c:yMode val="edge"/>
          <c:x val="0.90252770840452223"/>
          <c:y val="0.92137790197764402"/>
        </c:manualLayout>
      </c:layout>
      <c:overlay val="1"/>
      <c:txPr>
        <a:bodyPr/>
        <a:lstStyle/>
        <a:p>
          <a:pPr>
            <a:defRPr sz="10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27118553401187"/>
          <c:y val="4.209718639533773E-2"/>
          <c:w val="0.81741136922600444"/>
          <c:h val="0.8325815658736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input sheet'!$A$7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</c:dPt>
          <c:cat>
            <c:strRef>
              <c:f>'Main input sheet'!$B$6:$F$6</c:f>
              <c:strCache>
                <c:ptCount val="5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</c:strCache>
            </c:strRef>
          </c:cat>
          <c:val>
            <c:numRef>
              <c:f>'Main input sheet'!$B$7:$F$7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95872"/>
        <c:axId val="176897408"/>
      </c:barChart>
      <c:catAx>
        <c:axId val="176895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76897408"/>
        <c:crosses val="autoZero"/>
        <c:auto val="1"/>
        <c:lblAlgn val="ctr"/>
        <c:lblOffset val="100"/>
        <c:noMultiLvlLbl val="0"/>
      </c:catAx>
      <c:valAx>
        <c:axId val="176897408"/>
        <c:scaling>
          <c:orientation val="minMax"/>
          <c:min val="0"/>
        </c:scaling>
        <c:delete val="0"/>
        <c:axPos val="l"/>
        <c:majorGridlines/>
        <c:title>
          <c:tx>
            <c:strRef>
              <c:f>'Main input sheet'!$B$5</c:f>
              <c:strCache>
                <c:ptCount val="1"/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176895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Ratios!$I$63</c:f>
          <c:strCache>
            <c:ptCount val="1"/>
            <c:pt idx="0">
              <c:v>2015/16</c:v>
            </c:pt>
          </c:strCache>
        </c:strRef>
      </c:tx>
      <c:layout>
        <c:manualLayout>
          <c:xMode val="edge"/>
          <c:yMode val="edge"/>
          <c:x val="0.90173109277663821"/>
          <c:y val="3.1343286037786348E-2"/>
        </c:manualLayout>
      </c:layout>
      <c:overlay val="0"/>
      <c:txPr>
        <a:bodyPr/>
        <a:lstStyle/>
        <a:p>
          <a:pPr>
            <a:defRPr sz="900" b="1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Ratios!$AP$5:$AP$36</c:f>
              <c:numCache>
                <c:formatCode>General</c:formatCod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cat>
          <c:val>
            <c:numRef>
              <c:f>Ratios!$AQ$5:$AQ$36</c:f>
              <c:numCache>
                <c:formatCode>0.00</c:formatCode>
                <c:ptCount val="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80192"/>
        <c:axId val="43481728"/>
      </c:barChart>
      <c:catAx>
        <c:axId val="4348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3481728"/>
        <c:crosses val="autoZero"/>
        <c:auto val="1"/>
        <c:lblAlgn val="ctr"/>
        <c:lblOffset val="100"/>
        <c:noMultiLvlLbl val="0"/>
      </c:catAx>
      <c:valAx>
        <c:axId val="43481728"/>
        <c:scaling>
          <c:orientation val="minMax"/>
        </c:scaling>
        <c:delete val="0"/>
        <c:axPos val="l"/>
        <c:majorGridlines/>
        <c:title>
          <c:tx>
            <c:strRef>
              <c:f>Ratios!$C$62</c:f>
              <c:strCache>
                <c:ptCount val="1"/>
                <c:pt idx="0">
                  <c:v>'' / ''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crossAx val="43480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Ratios!$B$103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Ratios!$C$101:$G$101</c:f>
              <c:strCache>
                <c:ptCount val="5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</c:strCache>
            </c:strRef>
          </c:cat>
          <c:val>
            <c:numRef>
              <c:f>Ratios!$C$103:$G$103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Ratios!$B$104</c:f>
              <c:strCache>
                <c:ptCount val="1"/>
                <c:pt idx="0">
                  <c:v>Sector total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Ratios!$C$101:$G$101</c:f>
              <c:strCache>
                <c:ptCount val="5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</c:strCache>
            </c:strRef>
          </c:cat>
          <c:val>
            <c:numRef>
              <c:f>Ratios!$C$104:$G$104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10528"/>
        <c:axId val="44312064"/>
      </c:barChart>
      <c:catAx>
        <c:axId val="44310528"/>
        <c:scaling>
          <c:orientation val="minMax"/>
        </c:scaling>
        <c:delete val="0"/>
        <c:axPos val="b"/>
        <c:majorTickMark val="out"/>
        <c:minorTickMark val="none"/>
        <c:tickLblPos val="nextTo"/>
        <c:crossAx val="44312064"/>
        <c:crosses val="autoZero"/>
        <c:auto val="1"/>
        <c:lblAlgn val="ctr"/>
        <c:lblOffset val="100"/>
        <c:noMultiLvlLbl val="0"/>
      </c:catAx>
      <c:valAx>
        <c:axId val="44312064"/>
        <c:scaling>
          <c:orientation val="minMax"/>
        </c:scaling>
        <c:delete val="0"/>
        <c:axPos val="l"/>
        <c:majorGridlines/>
        <c:title>
          <c:tx>
            <c:strRef>
              <c:f>'Main input sheet'!$C$19</c:f>
              <c:strCache>
                <c:ptCount val="1"/>
                <c:pt idx="0">
                  <c:v>'' / ''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crossAx val="443105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Ratios!$B$103</c:f>
              <c:strCache>
                <c:ptCount val="1"/>
                <c:pt idx="0">
                  <c:v>0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5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strRef>
              <c:f>Ratios!$C$101:$G$101</c:f>
              <c:strCache>
                <c:ptCount val="5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</c:strCache>
            </c:strRef>
          </c:cat>
          <c:val>
            <c:numRef>
              <c:f>Ratios!$C$103:$G$103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Ratios!$B$104</c:f>
              <c:strCache>
                <c:ptCount val="1"/>
                <c:pt idx="0">
                  <c:v>Sector total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Ratios!$C$101:$G$101</c:f>
              <c:strCache>
                <c:ptCount val="5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</c:strCache>
            </c:strRef>
          </c:cat>
          <c:val>
            <c:numRef>
              <c:f>Ratios!$C$104:$G$104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24736"/>
        <c:axId val="44326912"/>
      </c:lineChart>
      <c:catAx>
        <c:axId val="443247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4326912"/>
        <c:crosses val="autoZero"/>
        <c:auto val="1"/>
        <c:lblAlgn val="ctr"/>
        <c:lblOffset val="100"/>
        <c:noMultiLvlLbl val="0"/>
      </c:catAx>
      <c:valAx>
        <c:axId val="44326912"/>
        <c:scaling>
          <c:orientation val="minMax"/>
        </c:scaling>
        <c:delete val="0"/>
        <c:axPos val="l"/>
        <c:majorGridlines/>
        <c:title>
          <c:tx>
            <c:strRef>
              <c:f>'Main input sheet'!$C$19</c:f>
              <c:strCache>
                <c:ptCount val="1"/>
                <c:pt idx="0">
                  <c:v>'' / ''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.00" sourceLinked="1"/>
        <c:majorTickMark val="out"/>
        <c:minorTickMark val="none"/>
        <c:tickLblPos val="nextTo"/>
        <c:crossAx val="443247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'Main input sheet'!$A$23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'Main input sheet'!$B$22:$F$22</c:f>
              <c:strCache>
                <c:ptCount val="5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</c:strCache>
            </c:strRef>
          </c:cat>
          <c:val>
            <c:numRef>
              <c:f>'Main input sheet'!$B$23:$F$23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'Main input sheet'!$A$24</c:f>
              <c:strCache>
                <c:ptCount val="1"/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'Main input sheet'!$B$22:$F$22</c:f>
              <c:strCache>
                <c:ptCount val="5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</c:strCache>
            </c:strRef>
          </c:cat>
          <c:val>
            <c:numRef>
              <c:f>'Main input sheet'!$B$24:$F$24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'Main input sheet'!$A$25</c:f>
              <c:strCache>
                <c:ptCount val="1"/>
              </c:strCache>
            </c:strRef>
          </c:tx>
          <c:spPr>
            <a:solidFill>
              <a:srgbClr val="FFCC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'Main input sheet'!$B$22:$F$22</c:f>
              <c:strCache>
                <c:ptCount val="5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</c:strCache>
            </c:strRef>
          </c:cat>
          <c:val>
            <c:numRef>
              <c:f>'Main input sheet'!$B$25:$F$25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'Main input sheet'!$A$26</c:f>
              <c:strCache>
                <c:ptCount val="1"/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'Main input sheet'!$B$22:$F$22</c:f>
              <c:strCache>
                <c:ptCount val="5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</c:strCache>
            </c:strRef>
          </c:cat>
          <c:val>
            <c:numRef>
              <c:f>'Main input sheet'!$B$26:$F$26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'Main input sheet'!$A$27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'Main input sheet'!$B$22:$F$22</c:f>
              <c:strCache>
                <c:ptCount val="5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</c:strCache>
            </c:strRef>
          </c:cat>
          <c:val>
            <c:numRef>
              <c:f>'Main input sheet'!$B$27:$F$27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50464"/>
        <c:axId val="44352256"/>
      </c:barChart>
      <c:catAx>
        <c:axId val="44350464"/>
        <c:scaling>
          <c:orientation val="minMax"/>
        </c:scaling>
        <c:delete val="0"/>
        <c:axPos val="b"/>
        <c:majorTickMark val="out"/>
        <c:minorTickMark val="none"/>
        <c:tickLblPos val="nextTo"/>
        <c:crossAx val="44352256"/>
        <c:crosses val="autoZero"/>
        <c:auto val="1"/>
        <c:lblAlgn val="ctr"/>
        <c:lblOffset val="100"/>
        <c:noMultiLvlLbl val="0"/>
      </c:catAx>
      <c:valAx>
        <c:axId val="44352256"/>
        <c:scaling>
          <c:orientation val="minMax"/>
        </c:scaling>
        <c:delete val="0"/>
        <c:axPos val="l"/>
        <c:majorGridlines/>
        <c:title>
          <c:tx>
            <c:strRef>
              <c:f>'Main input sheet'!$C$19</c:f>
              <c:strCache>
                <c:ptCount val="1"/>
                <c:pt idx="0">
                  <c:v>'' / ''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crossAx val="443504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'Main input sheet'!$A$23</c:f>
              <c:strCache>
                <c:ptCount val="1"/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5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strRef>
              <c:f>'Main input sheet'!$B$22:$F$22</c:f>
              <c:strCache>
                <c:ptCount val="5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</c:strCache>
            </c:strRef>
          </c:cat>
          <c:val>
            <c:numRef>
              <c:f>'Main input sheet'!$B$23:$F$23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'Main input sheet'!$A$24</c:f>
              <c:strCache>
                <c:ptCount val="1"/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'Main input sheet'!$B$22:$F$22</c:f>
              <c:strCache>
                <c:ptCount val="5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</c:strCache>
            </c:strRef>
          </c:cat>
          <c:val>
            <c:numRef>
              <c:f>'Main input sheet'!$B$24:$F$24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'Main input sheet'!$A$25</c:f>
              <c:strCache>
                <c:ptCount val="1"/>
              </c:strCache>
            </c:strRef>
          </c:tx>
          <c:spPr>
            <a:ln>
              <a:solidFill>
                <a:srgbClr val="FFCC00"/>
              </a:solidFill>
            </a:ln>
          </c:spPr>
          <c:marker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'Main input sheet'!$B$22:$F$22</c:f>
              <c:strCache>
                <c:ptCount val="5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</c:strCache>
            </c:strRef>
          </c:cat>
          <c:val>
            <c:numRef>
              <c:f>'Main input sheet'!$B$25:$F$25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'Main input sheet'!$A$26</c:f>
              <c:strCache>
                <c:ptCount val="1"/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'Main input sheet'!$B$22:$F$22</c:f>
              <c:strCache>
                <c:ptCount val="5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</c:strCache>
            </c:strRef>
          </c:cat>
          <c:val>
            <c:numRef>
              <c:f>'Main input sheet'!$B$26:$F$26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'Main input sheet'!$A$27</c:f>
              <c:strCache>
                <c:ptCount val="1"/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'Main input sheet'!$B$22:$F$22</c:f>
              <c:strCache>
                <c:ptCount val="5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</c:strCache>
            </c:strRef>
          </c:cat>
          <c:val>
            <c:numRef>
              <c:f>'Main input sheet'!$B$27:$F$27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35904"/>
        <c:axId val="45438080"/>
      </c:lineChart>
      <c:catAx>
        <c:axId val="45435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5438080"/>
        <c:crosses val="autoZero"/>
        <c:auto val="1"/>
        <c:lblAlgn val="ctr"/>
        <c:lblOffset val="100"/>
        <c:noMultiLvlLbl val="0"/>
      </c:catAx>
      <c:valAx>
        <c:axId val="45438080"/>
        <c:scaling>
          <c:orientation val="minMax"/>
        </c:scaling>
        <c:delete val="0"/>
        <c:axPos val="l"/>
        <c:majorGridlines/>
        <c:title>
          <c:tx>
            <c:strRef>
              <c:f>'Main input sheet'!$C$19</c:f>
              <c:strCache>
                <c:ptCount val="1"/>
                <c:pt idx="0">
                  <c:v>'' / ''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crossAx val="454359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Ratios!$S$3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Ratios!$R$5:$R$36</c:f>
              <c:strCache>
                <c:ptCount val="32"/>
                <c:pt idx="0">
                  <c:v>Aberdeen</c:v>
                </c:pt>
                <c:pt idx="1">
                  <c:v>Aberdeenshire</c:v>
                </c:pt>
                <c:pt idx="2">
                  <c:v>Angus</c:v>
                </c:pt>
                <c:pt idx="3">
                  <c:v>Argyll &amp; Bute</c:v>
                </c:pt>
                <c:pt idx="4">
                  <c:v>Clackmannanshire</c:v>
                </c:pt>
                <c:pt idx="5">
                  <c:v>Dumfries &amp; Galloway</c:v>
                </c:pt>
                <c:pt idx="6">
                  <c:v>Dundee</c:v>
                </c:pt>
                <c:pt idx="7">
                  <c:v>East Ayrshire</c:v>
                </c:pt>
                <c:pt idx="8">
                  <c:v>East Dunbartonshire</c:v>
                </c:pt>
                <c:pt idx="9">
                  <c:v>East Lothian</c:v>
                </c:pt>
                <c:pt idx="10">
                  <c:v>East Renfrewshire</c:v>
                </c:pt>
                <c:pt idx="11">
                  <c:v>Edinburgh</c:v>
                </c:pt>
                <c:pt idx="12">
                  <c:v>Eilean Siar</c:v>
                </c:pt>
                <c:pt idx="13">
                  <c:v>Falkirk</c:v>
                </c:pt>
                <c:pt idx="14">
                  <c:v>Fife</c:v>
                </c:pt>
                <c:pt idx="15">
                  <c:v>Glasgow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North Ayrshire</c:v>
                </c:pt>
                <c:pt idx="21">
                  <c:v>North Lanarkshire</c:v>
                </c:pt>
                <c:pt idx="22">
                  <c:v>Orkney</c:v>
                </c:pt>
                <c:pt idx="23">
                  <c:v>Perth and Kinross</c:v>
                </c:pt>
                <c:pt idx="24">
                  <c:v>Renfrewshire</c:v>
                </c:pt>
                <c:pt idx="25">
                  <c:v>Scottish Borders</c:v>
                </c:pt>
                <c:pt idx="26">
                  <c:v>Shetland</c:v>
                </c:pt>
                <c:pt idx="27">
                  <c:v>South Ayrshire</c:v>
                </c:pt>
                <c:pt idx="28">
                  <c:v>South Lanarkshire</c:v>
                </c:pt>
                <c:pt idx="29">
                  <c:v>Stirling</c:v>
                </c:pt>
                <c:pt idx="30">
                  <c:v>West Dunbartonshire</c:v>
                </c:pt>
                <c:pt idx="31">
                  <c:v>West Lothian</c:v>
                </c:pt>
              </c:strCache>
            </c:strRef>
          </c:cat>
          <c:val>
            <c:numRef>
              <c:f>Ratios!$S$5:$S$36</c:f>
              <c:numCache>
                <c:formatCode>0.00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1"/>
          <c:tx>
            <c:strRef>
              <c:f>Ratios!$T$3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Ratios!$R$5:$R$36</c:f>
              <c:strCache>
                <c:ptCount val="32"/>
                <c:pt idx="0">
                  <c:v>Aberdeen</c:v>
                </c:pt>
                <c:pt idx="1">
                  <c:v>Aberdeenshire</c:v>
                </c:pt>
                <c:pt idx="2">
                  <c:v>Angus</c:v>
                </c:pt>
                <c:pt idx="3">
                  <c:v>Argyll &amp; Bute</c:v>
                </c:pt>
                <c:pt idx="4">
                  <c:v>Clackmannanshire</c:v>
                </c:pt>
                <c:pt idx="5">
                  <c:v>Dumfries &amp; Galloway</c:v>
                </c:pt>
                <c:pt idx="6">
                  <c:v>Dundee</c:v>
                </c:pt>
                <c:pt idx="7">
                  <c:v>East Ayrshire</c:v>
                </c:pt>
                <c:pt idx="8">
                  <c:v>East Dunbartonshire</c:v>
                </c:pt>
                <c:pt idx="9">
                  <c:v>East Lothian</c:v>
                </c:pt>
                <c:pt idx="10">
                  <c:v>East Renfrewshire</c:v>
                </c:pt>
                <c:pt idx="11">
                  <c:v>Edinburgh</c:v>
                </c:pt>
                <c:pt idx="12">
                  <c:v>Eilean Siar</c:v>
                </c:pt>
                <c:pt idx="13">
                  <c:v>Falkirk</c:v>
                </c:pt>
                <c:pt idx="14">
                  <c:v>Fife</c:v>
                </c:pt>
                <c:pt idx="15">
                  <c:v>Glasgow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North Ayrshire</c:v>
                </c:pt>
                <c:pt idx="21">
                  <c:v>North Lanarkshire</c:v>
                </c:pt>
                <c:pt idx="22">
                  <c:v>Orkney</c:v>
                </c:pt>
                <c:pt idx="23">
                  <c:v>Perth and Kinross</c:v>
                </c:pt>
                <c:pt idx="24">
                  <c:v>Renfrewshire</c:v>
                </c:pt>
                <c:pt idx="25">
                  <c:v>Scottish Borders</c:v>
                </c:pt>
                <c:pt idx="26">
                  <c:v>Shetland</c:v>
                </c:pt>
                <c:pt idx="27">
                  <c:v>South Ayrshire</c:v>
                </c:pt>
                <c:pt idx="28">
                  <c:v>South Lanarkshire</c:v>
                </c:pt>
                <c:pt idx="29">
                  <c:v>Stirling</c:v>
                </c:pt>
                <c:pt idx="30">
                  <c:v>West Dunbartonshire</c:v>
                </c:pt>
                <c:pt idx="31">
                  <c:v>West Lothian</c:v>
                </c:pt>
              </c:strCache>
            </c:strRef>
          </c:cat>
          <c:val>
            <c:numRef>
              <c:f>Ratios!$T$5:$T$36</c:f>
              <c:numCache>
                <c:formatCode>0.00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3"/>
          <c:order val="2"/>
          <c:tx>
            <c:strRef>
              <c:f>Ratios!$U$3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strRef>
              <c:f>Ratios!$R$5:$R$36</c:f>
              <c:strCache>
                <c:ptCount val="32"/>
                <c:pt idx="0">
                  <c:v>Aberdeen</c:v>
                </c:pt>
                <c:pt idx="1">
                  <c:v>Aberdeenshire</c:v>
                </c:pt>
                <c:pt idx="2">
                  <c:v>Angus</c:v>
                </c:pt>
                <c:pt idx="3">
                  <c:v>Argyll &amp; Bute</c:v>
                </c:pt>
                <c:pt idx="4">
                  <c:v>Clackmannanshire</c:v>
                </c:pt>
                <c:pt idx="5">
                  <c:v>Dumfries &amp; Galloway</c:v>
                </c:pt>
                <c:pt idx="6">
                  <c:v>Dundee</c:v>
                </c:pt>
                <c:pt idx="7">
                  <c:v>East Ayrshire</c:v>
                </c:pt>
                <c:pt idx="8">
                  <c:v>East Dunbartonshire</c:v>
                </c:pt>
                <c:pt idx="9">
                  <c:v>East Lothian</c:v>
                </c:pt>
                <c:pt idx="10">
                  <c:v>East Renfrewshire</c:v>
                </c:pt>
                <c:pt idx="11">
                  <c:v>Edinburgh</c:v>
                </c:pt>
                <c:pt idx="12">
                  <c:v>Eilean Siar</c:v>
                </c:pt>
                <c:pt idx="13">
                  <c:v>Falkirk</c:v>
                </c:pt>
                <c:pt idx="14">
                  <c:v>Fife</c:v>
                </c:pt>
                <c:pt idx="15">
                  <c:v>Glasgow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North Ayrshire</c:v>
                </c:pt>
                <c:pt idx="21">
                  <c:v>North Lanarkshire</c:v>
                </c:pt>
                <c:pt idx="22">
                  <c:v>Orkney</c:v>
                </c:pt>
                <c:pt idx="23">
                  <c:v>Perth and Kinross</c:v>
                </c:pt>
                <c:pt idx="24">
                  <c:v>Renfrewshire</c:v>
                </c:pt>
                <c:pt idx="25">
                  <c:v>Scottish Borders</c:v>
                </c:pt>
                <c:pt idx="26">
                  <c:v>Shetland</c:v>
                </c:pt>
                <c:pt idx="27">
                  <c:v>South Ayrshire</c:v>
                </c:pt>
                <c:pt idx="28">
                  <c:v>South Lanarkshire</c:v>
                </c:pt>
                <c:pt idx="29">
                  <c:v>Stirling</c:v>
                </c:pt>
                <c:pt idx="30">
                  <c:v>West Dunbartonshire</c:v>
                </c:pt>
                <c:pt idx="31">
                  <c:v>West Lothian</c:v>
                </c:pt>
              </c:strCache>
            </c:strRef>
          </c:cat>
          <c:val>
            <c:numRef>
              <c:f>Ratios!$U$5:$U$36</c:f>
              <c:numCache>
                <c:formatCode>0.00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3"/>
          <c:tx>
            <c:strRef>
              <c:f>Ratios!$V$3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Ratios!$R$5:$R$36</c:f>
              <c:strCache>
                <c:ptCount val="32"/>
                <c:pt idx="0">
                  <c:v>Aberdeen</c:v>
                </c:pt>
                <c:pt idx="1">
                  <c:v>Aberdeenshire</c:v>
                </c:pt>
                <c:pt idx="2">
                  <c:v>Angus</c:v>
                </c:pt>
                <c:pt idx="3">
                  <c:v>Argyll &amp; Bute</c:v>
                </c:pt>
                <c:pt idx="4">
                  <c:v>Clackmannanshire</c:v>
                </c:pt>
                <c:pt idx="5">
                  <c:v>Dumfries &amp; Galloway</c:v>
                </c:pt>
                <c:pt idx="6">
                  <c:v>Dundee</c:v>
                </c:pt>
                <c:pt idx="7">
                  <c:v>East Ayrshire</c:v>
                </c:pt>
                <c:pt idx="8">
                  <c:v>East Dunbartonshire</c:v>
                </c:pt>
                <c:pt idx="9">
                  <c:v>East Lothian</c:v>
                </c:pt>
                <c:pt idx="10">
                  <c:v>East Renfrewshire</c:v>
                </c:pt>
                <c:pt idx="11">
                  <c:v>Edinburgh</c:v>
                </c:pt>
                <c:pt idx="12">
                  <c:v>Eilean Siar</c:v>
                </c:pt>
                <c:pt idx="13">
                  <c:v>Falkirk</c:v>
                </c:pt>
                <c:pt idx="14">
                  <c:v>Fife</c:v>
                </c:pt>
                <c:pt idx="15">
                  <c:v>Glasgow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North Ayrshire</c:v>
                </c:pt>
                <c:pt idx="21">
                  <c:v>North Lanarkshire</c:v>
                </c:pt>
                <c:pt idx="22">
                  <c:v>Orkney</c:v>
                </c:pt>
                <c:pt idx="23">
                  <c:v>Perth and Kinross</c:v>
                </c:pt>
                <c:pt idx="24">
                  <c:v>Renfrewshire</c:v>
                </c:pt>
                <c:pt idx="25">
                  <c:v>Scottish Borders</c:v>
                </c:pt>
                <c:pt idx="26">
                  <c:v>Shetland</c:v>
                </c:pt>
                <c:pt idx="27">
                  <c:v>South Ayrshire</c:v>
                </c:pt>
                <c:pt idx="28">
                  <c:v>South Lanarkshire</c:v>
                </c:pt>
                <c:pt idx="29">
                  <c:v>Stirling</c:v>
                </c:pt>
                <c:pt idx="30">
                  <c:v>West Dunbartonshire</c:v>
                </c:pt>
                <c:pt idx="31">
                  <c:v>West Lothian</c:v>
                </c:pt>
              </c:strCache>
            </c:strRef>
          </c:cat>
          <c:val>
            <c:numRef>
              <c:f>Ratios!$V$5:$V$36</c:f>
              <c:numCache>
                <c:formatCode>0.00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4"/>
          <c:tx>
            <c:strRef>
              <c:f>Ratios!$W$3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Ratios!$R$5:$R$36</c:f>
              <c:strCache>
                <c:ptCount val="32"/>
                <c:pt idx="0">
                  <c:v>Aberdeen</c:v>
                </c:pt>
                <c:pt idx="1">
                  <c:v>Aberdeenshire</c:v>
                </c:pt>
                <c:pt idx="2">
                  <c:v>Angus</c:v>
                </c:pt>
                <c:pt idx="3">
                  <c:v>Argyll &amp; Bute</c:v>
                </c:pt>
                <c:pt idx="4">
                  <c:v>Clackmannanshire</c:v>
                </c:pt>
                <c:pt idx="5">
                  <c:v>Dumfries &amp; Galloway</c:v>
                </c:pt>
                <c:pt idx="6">
                  <c:v>Dundee</c:v>
                </c:pt>
                <c:pt idx="7">
                  <c:v>East Ayrshire</c:v>
                </c:pt>
                <c:pt idx="8">
                  <c:v>East Dunbartonshire</c:v>
                </c:pt>
                <c:pt idx="9">
                  <c:v>East Lothian</c:v>
                </c:pt>
                <c:pt idx="10">
                  <c:v>East Renfrewshire</c:v>
                </c:pt>
                <c:pt idx="11">
                  <c:v>Edinburgh</c:v>
                </c:pt>
                <c:pt idx="12">
                  <c:v>Eilean Siar</c:v>
                </c:pt>
                <c:pt idx="13">
                  <c:v>Falkirk</c:v>
                </c:pt>
                <c:pt idx="14">
                  <c:v>Fife</c:v>
                </c:pt>
                <c:pt idx="15">
                  <c:v>Glasgow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North Ayrshire</c:v>
                </c:pt>
                <c:pt idx="21">
                  <c:v>North Lanarkshire</c:v>
                </c:pt>
                <c:pt idx="22">
                  <c:v>Orkney</c:v>
                </c:pt>
                <c:pt idx="23">
                  <c:v>Perth and Kinross</c:v>
                </c:pt>
                <c:pt idx="24">
                  <c:v>Renfrewshire</c:v>
                </c:pt>
                <c:pt idx="25">
                  <c:v>Scottish Borders</c:v>
                </c:pt>
                <c:pt idx="26">
                  <c:v>Shetland</c:v>
                </c:pt>
                <c:pt idx="27">
                  <c:v>South Ayrshire</c:v>
                </c:pt>
                <c:pt idx="28">
                  <c:v>South Lanarkshire</c:v>
                </c:pt>
                <c:pt idx="29">
                  <c:v>Stirling</c:v>
                </c:pt>
                <c:pt idx="30">
                  <c:v>West Dunbartonshire</c:v>
                </c:pt>
                <c:pt idx="31">
                  <c:v>West Lothian</c:v>
                </c:pt>
              </c:strCache>
            </c:strRef>
          </c:cat>
          <c:val>
            <c:numRef>
              <c:f>Ratios!$W$5:$W$36</c:f>
              <c:numCache>
                <c:formatCode>0.00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1520"/>
        <c:axId val="45477888"/>
      </c:barChart>
      <c:catAx>
        <c:axId val="45451520"/>
        <c:scaling>
          <c:orientation val="minMax"/>
        </c:scaling>
        <c:delete val="0"/>
        <c:axPos val="b"/>
        <c:majorTickMark val="out"/>
        <c:minorTickMark val="none"/>
        <c:tickLblPos val="nextTo"/>
        <c:crossAx val="45477888"/>
        <c:crosses val="autoZero"/>
        <c:auto val="1"/>
        <c:lblAlgn val="ctr"/>
        <c:lblOffset val="100"/>
        <c:noMultiLvlLbl val="0"/>
      </c:catAx>
      <c:valAx>
        <c:axId val="45477888"/>
        <c:scaling>
          <c:orientation val="minMax"/>
        </c:scaling>
        <c:delete val="0"/>
        <c:axPos val="l"/>
        <c:majorGridlines/>
        <c:title>
          <c:tx>
            <c:strRef>
              <c:f>'Main input sheet'!$C$19</c:f>
              <c:strCache>
                <c:ptCount val="1"/>
                <c:pt idx="0">
                  <c:v>'' / ''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crossAx val="45451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50</xdr:row>
      <xdr:rowOff>134471</xdr:rowOff>
    </xdr:from>
    <xdr:to>
      <xdr:col>17</xdr:col>
      <xdr:colOff>840442</xdr:colOff>
      <xdr:row>72</xdr:row>
      <xdr:rowOff>40342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33618</xdr:colOff>
      <xdr:row>25</xdr:row>
      <xdr:rowOff>145676</xdr:rowOff>
    </xdr:from>
    <xdr:to>
      <xdr:col>17</xdr:col>
      <xdr:colOff>840442</xdr:colOff>
      <xdr:row>47</xdr:row>
      <xdr:rowOff>134471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605116</xdr:colOff>
      <xdr:row>5</xdr:row>
      <xdr:rowOff>40821</xdr:rowOff>
    </xdr:from>
    <xdr:to>
      <xdr:col>17</xdr:col>
      <xdr:colOff>843643</xdr:colOff>
      <xdr:row>23</xdr:row>
      <xdr:rowOff>176893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19049</xdr:rowOff>
    </xdr:from>
    <xdr:to>
      <xdr:col>15</xdr:col>
      <xdr:colOff>571501</xdr:colOff>
      <xdr:row>24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600076</xdr:colOff>
      <xdr:row>25</xdr:row>
      <xdr:rowOff>38099</xdr:rowOff>
    </xdr:from>
    <xdr:to>
      <xdr:col>15</xdr:col>
      <xdr:colOff>590550</xdr:colOff>
      <xdr:row>44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</xdr:col>
      <xdr:colOff>0</xdr:colOff>
      <xdr:row>46</xdr:row>
      <xdr:rowOff>0</xdr:rowOff>
    </xdr:from>
    <xdr:to>
      <xdr:col>15</xdr:col>
      <xdr:colOff>561975</xdr:colOff>
      <xdr:row>67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17</xdr:col>
      <xdr:colOff>0</xdr:colOff>
      <xdr:row>25</xdr:row>
      <xdr:rowOff>0</xdr:rowOff>
    </xdr:from>
    <xdr:to>
      <xdr:col>31</xdr:col>
      <xdr:colOff>595592</xdr:colOff>
      <xdr:row>44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17</xdr:col>
      <xdr:colOff>0</xdr:colOff>
      <xdr:row>46</xdr:row>
      <xdr:rowOff>0</xdr:rowOff>
    </xdr:from>
    <xdr:to>
      <xdr:col>31</xdr:col>
      <xdr:colOff>561975</xdr:colOff>
      <xdr:row>67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16</xdr:col>
      <xdr:colOff>571499</xdr:colOff>
      <xdr:row>2</xdr:row>
      <xdr:rowOff>34738</xdr:rowOff>
    </xdr:from>
    <xdr:to>
      <xdr:col>32</xdr:col>
      <xdr:colOff>89646</xdr:colOff>
      <xdr:row>24</xdr:row>
      <xdr:rowOff>33618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zoomScale="85" zoomScaleNormal="85" workbookViewId="0">
      <selection activeCell="C1" sqref="C1"/>
    </sheetView>
  </sheetViews>
  <sheetFormatPr defaultRowHeight="15"/>
  <cols>
    <col min="1" max="1" width="4.7109375" style="253" customWidth="1"/>
    <col min="2" max="2" width="32.28515625" style="251" customWidth="1"/>
    <col min="3" max="3" width="10.28515625" style="251" customWidth="1"/>
    <col min="4" max="13" width="9.140625" style="251"/>
    <col min="14" max="16" width="7.28515625" style="251" customWidth="1"/>
    <col min="17" max="17" width="13.28515625" style="251" customWidth="1"/>
    <col min="18" max="18" width="25.7109375" style="251" customWidth="1"/>
    <col min="19" max="21" width="9.140625" style="251"/>
    <col min="22" max="22" width="10.42578125" style="251" customWidth="1"/>
    <col min="23" max="16384" width="9.140625" style="251"/>
  </cols>
  <sheetData>
    <row r="1" spans="1:22" ht="15" customHeight="1">
      <c r="A1" s="283" t="s">
        <v>224</v>
      </c>
      <c r="Q1" s="340" t="s">
        <v>481</v>
      </c>
      <c r="R1" s="341"/>
      <c r="S1" s="341"/>
      <c r="T1" s="341"/>
      <c r="U1" s="341"/>
      <c r="V1" s="342"/>
    </row>
    <row r="2" spans="1:22" ht="59.25" customHeight="1" thickBot="1">
      <c r="A2" s="253">
        <v>1</v>
      </c>
      <c r="B2" s="284" t="s">
        <v>667</v>
      </c>
      <c r="C2" s="252" t="s">
        <v>469</v>
      </c>
      <c r="Q2" s="343"/>
      <c r="R2" s="344"/>
      <c r="S2" s="344"/>
      <c r="T2" s="344"/>
      <c r="U2" s="344"/>
      <c r="V2" s="345"/>
    </row>
    <row r="3" spans="1:22" ht="15.75" customHeight="1" thickBot="1">
      <c r="B3" s="284"/>
      <c r="C3" s="252"/>
    </row>
    <row r="4" spans="1:22" ht="15.75" thickBot="1">
      <c r="A4" s="253">
        <v>2</v>
      </c>
      <c r="B4" s="261" t="s">
        <v>225</v>
      </c>
      <c r="C4" s="326" t="s">
        <v>666</v>
      </c>
      <c r="E4" s="252"/>
      <c r="Q4" s="285" t="s">
        <v>238</v>
      </c>
      <c r="R4" s="286" t="str">
        <f>RIGHT(Deflators!A3,(FIND("updated",Deflators!A3,1)))</f>
        <v xml:space="preserve"> latest National Accounts figures from ONS - last updated 30 June 2016.</v>
      </c>
    </row>
    <row r="5" spans="1:22">
      <c r="A5" s="253">
        <v>3</v>
      </c>
      <c r="B5" s="261" t="s">
        <v>672</v>
      </c>
      <c r="C5" s="326" t="s">
        <v>669</v>
      </c>
      <c r="E5" s="252"/>
    </row>
    <row r="6" spans="1:22">
      <c r="A6" s="253">
        <v>4</v>
      </c>
      <c r="B6" s="261" t="s">
        <v>218</v>
      </c>
      <c r="C6" s="326" t="s">
        <v>668</v>
      </c>
      <c r="E6" s="252"/>
    </row>
    <row r="7" spans="1:22">
      <c r="A7" s="253">
        <v>5</v>
      </c>
      <c r="B7" s="261" t="s">
        <v>671</v>
      </c>
      <c r="C7" s="326" t="s">
        <v>670</v>
      </c>
      <c r="E7" s="252"/>
    </row>
    <row r="9" spans="1:22">
      <c r="A9" s="283" t="s">
        <v>675</v>
      </c>
    </row>
    <row r="10" spans="1:22">
      <c r="A10" s="253">
        <v>4</v>
      </c>
      <c r="B10" s="180" t="s">
        <v>226</v>
      </c>
      <c r="C10" s="251" t="s">
        <v>696</v>
      </c>
    </row>
    <row r="11" spans="1:22">
      <c r="A11" s="253">
        <v>5</v>
      </c>
      <c r="B11" s="251" t="s">
        <v>227</v>
      </c>
      <c r="C11" s="251" t="s">
        <v>673</v>
      </c>
    </row>
    <row r="12" spans="1:22">
      <c r="A12" s="253">
        <v>6</v>
      </c>
      <c r="B12" s="251" t="s">
        <v>461</v>
      </c>
      <c r="C12" s="251" t="s">
        <v>674</v>
      </c>
    </row>
    <row r="13" spans="1:22">
      <c r="A13" s="253">
        <v>7</v>
      </c>
      <c r="B13" s="251" t="s">
        <v>228</v>
      </c>
      <c r="C13" s="251" t="s">
        <v>695</v>
      </c>
    </row>
  </sheetData>
  <sheetProtection sheet="1" objects="1" scenarios="1"/>
  <customSheetViews>
    <customSheetView guid="{79DDD4E7-9D7E-4DB1-8CF2-A4585956C95E}" scale="85">
      <pageMargins left="0.7" right="0.7" top="0.75" bottom="0.75" header="0.3" footer="0.3"/>
      <pageSetup paperSize="9" orientation="portrait" r:id="rId1"/>
    </customSheetView>
    <customSheetView guid="{26E29FAD-4C38-440F-A6BD-27FB5DA72984}" scale="85">
      <pageMargins left="0.7" right="0.7" top="0.75" bottom="0.75" header="0.3" footer="0.3"/>
      <pageSetup paperSize="9" orientation="portrait" r:id="rId2"/>
    </customSheetView>
  </customSheetViews>
  <mergeCells count="1">
    <mergeCell ref="Q1:V2"/>
  </mergeCells>
  <hyperlinks>
    <hyperlink ref="B2" location="'Main input sheet'!A1" display="Main input sheet"/>
    <hyperlink ref="B4" location="Charts!Print_Area" display="Trend Charts"/>
    <hyperlink ref="B5" location="'Ratio Charts'!Print_Area" display="Ratio Charts"/>
    <hyperlink ref="B6" location="Trend!A1" display="Trend"/>
    <hyperlink ref="B7" location="Ratios!Print_Area" display="Ratios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B1000"/>
  <sheetViews>
    <sheetView topLeftCell="C1" workbookViewId="0">
      <pane xSplit="4" ySplit="4" topLeftCell="GS5" activePane="bottomRight" state="frozen"/>
      <selection activeCell="C1" sqref="C1"/>
      <selection pane="topRight" activeCell="G1" sqref="G1"/>
      <selection pane="bottomLeft" activeCell="C5" sqref="C5"/>
      <selection pane="bottomRight" activeCell="C4" sqref="C4"/>
    </sheetView>
  </sheetViews>
  <sheetFormatPr defaultRowHeight="15"/>
  <cols>
    <col min="1" max="2" width="16.42578125" style="28" hidden="1" customWidth="1"/>
    <col min="3" max="3" width="17.28515625" style="29" customWidth="1"/>
    <col min="4" max="4" width="22.7109375" style="29" customWidth="1"/>
    <col min="5" max="5" width="14.5703125" style="29" customWidth="1"/>
    <col min="6" max="6" width="8.85546875" style="31" customWidth="1"/>
    <col min="7" max="100" width="19.140625" style="164" customWidth="1"/>
    <col min="101" max="109" width="9.28515625" style="164" bestFit="1" customWidth="1"/>
    <col min="110" max="110" width="11.7109375" style="164" bestFit="1" customWidth="1"/>
    <col min="111" max="111" width="10.140625" style="164" bestFit="1" customWidth="1"/>
    <col min="112" max="112" width="11.7109375" style="164" bestFit="1" customWidth="1"/>
    <col min="113" max="114" width="10.140625" style="164" bestFit="1" customWidth="1"/>
    <col min="115" max="115" width="9.85546875" style="164" bestFit="1" customWidth="1"/>
    <col min="116" max="116" width="11.7109375" style="164" bestFit="1" customWidth="1"/>
    <col min="117" max="117" width="10.140625" style="164" bestFit="1" customWidth="1"/>
    <col min="118" max="118" width="11.7109375" style="164" bestFit="1" customWidth="1"/>
    <col min="119" max="119" width="9.85546875" style="164" bestFit="1" customWidth="1"/>
    <col min="120" max="120" width="9.28515625" style="164" bestFit="1" customWidth="1"/>
    <col min="121" max="121" width="9.85546875" style="164" bestFit="1" customWidth="1"/>
    <col min="122" max="122" width="9.28515625" style="164" bestFit="1" customWidth="1"/>
    <col min="123" max="123" width="10.140625" style="164" bestFit="1" customWidth="1"/>
    <col min="124" max="127" width="9.28515625" style="164" bestFit="1" customWidth="1"/>
    <col min="128" max="131" width="10.140625" style="164" bestFit="1" customWidth="1"/>
    <col min="132" max="132" width="9.28515625" style="164" bestFit="1" customWidth="1"/>
    <col min="133" max="133" width="11.7109375" style="164" bestFit="1" customWidth="1"/>
    <col min="134" max="134" width="9.85546875" style="164" bestFit="1" customWidth="1"/>
    <col min="135" max="135" width="10.140625" style="164" bestFit="1" customWidth="1"/>
    <col min="136" max="136" width="9.28515625" style="164" bestFit="1" customWidth="1"/>
    <col min="137" max="137" width="10.85546875" style="164" bestFit="1" customWidth="1"/>
    <col min="138" max="138" width="9.85546875" style="164" bestFit="1" customWidth="1"/>
    <col min="139" max="139" width="10.85546875" style="164" bestFit="1" customWidth="1"/>
    <col min="140" max="150" width="9.140625" style="164"/>
    <col min="151" max="152" width="11.7109375" style="164" bestFit="1" customWidth="1"/>
    <col min="153" max="154" width="10.140625" style="164" bestFit="1" customWidth="1"/>
    <col min="155" max="156" width="9.28515625" style="164" bestFit="1" customWidth="1"/>
    <col min="157" max="157" width="10.140625" style="164" bestFit="1" customWidth="1"/>
    <col min="158" max="159" width="11.7109375" style="164" bestFit="1" customWidth="1"/>
    <col min="160" max="162" width="9.28515625" style="164" bestFit="1" customWidth="1"/>
    <col min="163" max="164" width="10.140625" style="164" bestFit="1" customWidth="1"/>
    <col min="165" max="165" width="11.7109375" style="164" bestFit="1" customWidth="1"/>
    <col min="166" max="166" width="10.140625" style="164" bestFit="1" customWidth="1"/>
    <col min="167" max="170" width="9.28515625" style="164" bestFit="1" customWidth="1"/>
    <col min="171" max="171" width="10.140625" style="164" bestFit="1" customWidth="1"/>
    <col min="172" max="172" width="9.28515625" style="164" bestFit="1" customWidth="1"/>
    <col min="173" max="173" width="10.140625" style="164" bestFit="1" customWidth="1"/>
    <col min="174" max="174" width="11.7109375" style="164" bestFit="1" customWidth="1"/>
    <col min="175" max="175" width="9.28515625" style="164" bestFit="1" customWidth="1"/>
    <col min="176" max="177" width="10.140625" style="164" bestFit="1" customWidth="1"/>
    <col min="178" max="180" width="9.28515625" style="164" bestFit="1" customWidth="1"/>
    <col min="181" max="181" width="10.140625" style="164" bestFit="1" customWidth="1"/>
    <col min="182" max="183" width="9.28515625" style="164" bestFit="1" customWidth="1"/>
    <col min="184" max="185" width="11.7109375" style="164" bestFit="1" customWidth="1"/>
    <col min="186" max="186" width="10.140625" style="164" bestFit="1" customWidth="1"/>
    <col min="187" max="188" width="9.28515625" style="164" bestFit="1" customWidth="1"/>
    <col min="189" max="190" width="11.7109375" style="164" bestFit="1" customWidth="1"/>
    <col min="191" max="191" width="10.140625" style="164" bestFit="1" customWidth="1"/>
    <col min="192" max="193" width="11.7109375" style="164" bestFit="1" customWidth="1"/>
    <col min="194" max="194" width="13.140625" style="164" bestFit="1" customWidth="1"/>
    <col min="195" max="195" width="11.42578125" style="164" bestFit="1" customWidth="1"/>
    <col min="196" max="198" width="11.42578125" style="164" customWidth="1"/>
    <col min="199" max="203" width="9.28515625" style="164" bestFit="1" customWidth="1"/>
    <col min="204" max="205" width="10.140625" style="164" bestFit="1" customWidth="1"/>
    <col min="206" max="208" width="9.28515625" style="164" bestFit="1" customWidth="1"/>
    <col min="209" max="209" width="10.140625" style="164" bestFit="1" customWidth="1"/>
    <col min="210" max="210" width="9.7109375" style="164" bestFit="1" customWidth="1"/>
    <col min="211" max="16384" width="9.140625" style="164"/>
  </cols>
  <sheetData>
    <row r="1" spans="1:210" s="26" customFormat="1" ht="15.75" thickBot="1">
      <c r="A1" s="25"/>
      <c r="B1" s="25"/>
      <c r="C1" s="134" t="s">
        <v>235</v>
      </c>
      <c r="F1" s="27"/>
    </row>
    <row r="2" spans="1:210" s="29" customFormat="1">
      <c r="A2" s="28"/>
      <c r="B2" s="28"/>
      <c r="E2" s="30" t="s">
        <v>200</v>
      </c>
      <c r="F2" s="31"/>
    </row>
    <row r="3" spans="1:210" s="29" customFormat="1">
      <c r="A3" s="28"/>
      <c r="B3" s="28"/>
      <c r="E3" s="30" t="s">
        <v>201</v>
      </c>
      <c r="F3" s="31"/>
    </row>
    <row r="4" spans="1:210" s="33" customFormat="1" ht="77.25" customHeight="1" thickBot="1">
      <c r="A4" s="32"/>
      <c r="B4" s="32"/>
      <c r="E4" s="34" t="s">
        <v>202</v>
      </c>
      <c r="F4" s="35"/>
      <c r="G4" s="328" t="s">
        <v>485</v>
      </c>
      <c r="H4" s="328" t="s">
        <v>487</v>
      </c>
      <c r="I4" s="328" t="s">
        <v>488</v>
      </c>
      <c r="J4" s="328" t="s">
        <v>486</v>
      </c>
      <c r="K4" s="328" t="s">
        <v>676</v>
      </c>
      <c r="L4" s="328" t="s">
        <v>496</v>
      </c>
      <c r="M4" s="328" t="s">
        <v>273</v>
      </c>
      <c r="N4" s="328" t="s">
        <v>274</v>
      </c>
      <c r="O4" s="328" t="s">
        <v>275</v>
      </c>
      <c r="P4" s="328" t="s">
        <v>276</v>
      </c>
      <c r="Q4" s="328" t="s">
        <v>277</v>
      </c>
      <c r="R4" s="328" t="s">
        <v>278</v>
      </c>
      <c r="S4" s="328" t="s">
        <v>279</v>
      </c>
      <c r="T4" s="328" t="s">
        <v>280</v>
      </c>
      <c r="U4" s="328" t="s">
        <v>281</v>
      </c>
      <c r="V4" s="328" t="s">
        <v>282</v>
      </c>
      <c r="W4" s="328" t="s">
        <v>283</v>
      </c>
      <c r="X4" s="328" t="s">
        <v>284</v>
      </c>
      <c r="Y4" s="328" t="s">
        <v>285</v>
      </c>
      <c r="Z4" s="328" t="s">
        <v>286</v>
      </c>
      <c r="AA4" s="328" t="s">
        <v>287</v>
      </c>
      <c r="AB4" s="328" t="s">
        <v>288</v>
      </c>
      <c r="AC4" s="328" t="s">
        <v>289</v>
      </c>
      <c r="AD4" s="328" t="s">
        <v>272</v>
      </c>
      <c r="AE4" s="328" t="s">
        <v>290</v>
      </c>
      <c r="AF4" s="328" t="s">
        <v>291</v>
      </c>
      <c r="AG4" s="328" t="s">
        <v>292</v>
      </c>
      <c r="AH4" s="328" t="s">
        <v>293</v>
      </c>
      <c r="AI4" s="328" t="s">
        <v>294</v>
      </c>
      <c r="AJ4" s="328" t="s">
        <v>295</v>
      </c>
      <c r="AK4" s="328" t="s">
        <v>296</v>
      </c>
      <c r="AL4" s="328" t="s">
        <v>297</v>
      </c>
      <c r="AM4" s="328" t="s">
        <v>298</v>
      </c>
      <c r="AN4" s="328" t="s">
        <v>299</v>
      </c>
      <c r="AO4" s="328" t="s">
        <v>300</v>
      </c>
      <c r="AP4" s="328" t="s">
        <v>301</v>
      </c>
      <c r="AQ4" s="328" t="s">
        <v>302</v>
      </c>
      <c r="AR4" s="328" t="s">
        <v>303</v>
      </c>
      <c r="AS4" s="328" t="s">
        <v>304</v>
      </c>
      <c r="AT4" s="328" t="s">
        <v>305</v>
      </c>
      <c r="AU4" s="328" t="s">
        <v>306</v>
      </c>
      <c r="AV4" s="328" t="s">
        <v>307</v>
      </c>
      <c r="AW4" s="328" t="s">
        <v>308</v>
      </c>
      <c r="AX4" s="328" t="s">
        <v>309</v>
      </c>
      <c r="AY4" s="328" t="s">
        <v>310</v>
      </c>
      <c r="AZ4" s="328" t="s">
        <v>311</v>
      </c>
      <c r="BA4" s="328" t="s">
        <v>312</v>
      </c>
      <c r="BB4" s="328" t="s">
        <v>313</v>
      </c>
      <c r="BC4" s="328" t="s">
        <v>314</v>
      </c>
      <c r="BD4" s="328" t="s">
        <v>315</v>
      </c>
      <c r="BE4" s="328" t="s">
        <v>316</v>
      </c>
      <c r="BF4" s="328" t="s">
        <v>317</v>
      </c>
      <c r="BG4" s="328" t="s">
        <v>457</v>
      </c>
      <c r="BH4" s="328" t="s">
        <v>458</v>
      </c>
      <c r="BI4" s="328" t="s">
        <v>318</v>
      </c>
      <c r="BJ4" s="328" t="s">
        <v>319</v>
      </c>
      <c r="BK4" s="328" t="s">
        <v>320</v>
      </c>
      <c r="BL4" s="328" t="s">
        <v>321</v>
      </c>
      <c r="BM4" s="328" t="s">
        <v>322</v>
      </c>
      <c r="BN4" s="328" t="s">
        <v>323</v>
      </c>
      <c r="BO4" s="329" t="s">
        <v>324</v>
      </c>
      <c r="BP4" s="329" t="s">
        <v>325</v>
      </c>
      <c r="BQ4" s="329" t="s">
        <v>326</v>
      </c>
      <c r="BR4" s="329" t="s">
        <v>327</v>
      </c>
      <c r="BS4" s="329" t="s">
        <v>328</v>
      </c>
      <c r="BT4" s="329" t="s">
        <v>329</v>
      </c>
      <c r="BU4" s="329" t="s">
        <v>330</v>
      </c>
      <c r="BV4" s="329" t="s">
        <v>331</v>
      </c>
      <c r="BW4" s="329" t="s">
        <v>332</v>
      </c>
      <c r="BX4" s="329" t="s">
        <v>333</v>
      </c>
      <c r="BY4" s="329" t="s">
        <v>334</v>
      </c>
      <c r="BZ4" s="329" t="s">
        <v>335</v>
      </c>
      <c r="CA4" s="329" t="s">
        <v>336</v>
      </c>
      <c r="CB4" s="329" t="s">
        <v>337</v>
      </c>
      <c r="CC4" s="329" t="s">
        <v>338</v>
      </c>
      <c r="CD4" s="329" t="s">
        <v>339</v>
      </c>
      <c r="CE4" s="329" t="s">
        <v>340</v>
      </c>
      <c r="CF4" s="329" t="s">
        <v>341</v>
      </c>
      <c r="CG4" s="330" t="s">
        <v>497</v>
      </c>
      <c r="CH4" s="330" t="s">
        <v>498</v>
      </c>
      <c r="CI4" s="330" t="s">
        <v>499</v>
      </c>
      <c r="CJ4" s="329" t="s">
        <v>342</v>
      </c>
      <c r="CK4" s="329" t="s">
        <v>343</v>
      </c>
      <c r="CL4" s="329" t="s">
        <v>344</v>
      </c>
      <c r="CM4" s="329" t="s">
        <v>345</v>
      </c>
      <c r="CN4" s="329" t="s">
        <v>346</v>
      </c>
      <c r="CO4" s="329" t="s">
        <v>347</v>
      </c>
      <c r="CP4" s="329" t="s">
        <v>348</v>
      </c>
      <c r="CQ4" s="329" t="s">
        <v>349</v>
      </c>
      <c r="CR4" s="329" t="s">
        <v>350</v>
      </c>
      <c r="CS4" s="329" t="s">
        <v>351</v>
      </c>
      <c r="CT4" s="329" t="s">
        <v>352</v>
      </c>
      <c r="CU4" s="329" t="s">
        <v>353</v>
      </c>
      <c r="CV4" s="329" t="s">
        <v>354</v>
      </c>
      <c r="CW4" s="329" t="s">
        <v>355</v>
      </c>
      <c r="CX4" s="329" t="s">
        <v>356</v>
      </c>
      <c r="CY4" s="329" t="s">
        <v>357</v>
      </c>
      <c r="CZ4" s="329" t="s">
        <v>358</v>
      </c>
      <c r="DA4" s="329" t="s">
        <v>359</v>
      </c>
      <c r="DB4" s="329" t="s">
        <v>360</v>
      </c>
      <c r="DC4" s="329" t="s">
        <v>361</v>
      </c>
      <c r="DD4" s="329" t="s">
        <v>362</v>
      </c>
      <c r="DE4" s="329" t="s">
        <v>363</v>
      </c>
      <c r="DF4" s="329" t="s">
        <v>364</v>
      </c>
      <c r="DG4" s="329" t="s">
        <v>365</v>
      </c>
      <c r="DH4" s="329" t="s">
        <v>366</v>
      </c>
      <c r="DI4" s="329" t="s">
        <v>367</v>
      </c>
      <c r="DJ4" s="329" t="s">
        <v>368</v>
      </c>
      <c r="DK4" s="329" t="s">
        <v>369</v>
      </c>
      <c r="DL4" s="329" t="s">
        <v>370</v>
      </c>
      <c r="DM4" s="329" t="s">
        <v>371</v>
      </c>
      <c r="DN4" s="329" t="s">
        <v>372</v>
      </c>
      <c r="DO4" s="329" t="s">
        <v>373</v>
      </c>
      <c r="DP4" s="329" t="s">
        <v>374</v>
      </c>
      <c r="DQ4" s="329" t="s">
        <v>375</v>
      </c>
      <c r="DR4" s="329" t="s">
        <v>376</v>
      </c>
      <c r="DS4" s="329" t="s">
        <v>377</v>
      </c>
      <c r="DT4" s="329" t="s">
        <v>378</v>
      </c>
      <c r="DU4" s="329" t="s">
        <v>379</v>
      </c>
      <c r="DV4" s="329" t="s">
        <v>380</v>
      </c>
      <c r="DW4" s="329" t="s">
        <v>381</v>
      </c>
      <c r="DX4" s="329" t="s">
        <v>382</v>
      </c>
      <c r="DY4" s="329" t="s">
        <v>383</v>
      </c>
      <c r="DZ4" s="329" t="s">
        <v>384</v>
      </c>
      <c r="EA4" s="329" t="s">
        <v>385</v>
      </c>
      <c r="EB4" s="329" t="s">
        <v>386</v>
      </c>
      <c r="EC4" s="329" t="s">
        <v>387</v>
      </c>
      <c r="ED4" s="329" t="s">
        <v>388</v>
      </c>
      <c r="EE4" s="329" t="s">
        <v>389</v>
      </c>
      <c r="EF4" s="329" t="s">
        <v>390</v>
      </c>
      <c r="EG4" s="329" t="s">
        <v>391</v>
      </c>
      <c r="EH4" s="329" t="s">
        <v>392</v>
      </c>
      <c r="EI4" s="329" t="s">
        <v>393</v>
      </c>
      <c r="EJ4" s="329" t="s">
        <v>394</v>
      </c>
      <c r="EK4" s="329" t="s">
        <v>395</v>
      </c>
      <c r="EL4" s="329" t="s">
        <v>396</v>
      </c>
      <c r="EM4" s="329" t="s">
        <v>397</v>
      </c>
      <c r="EN4" s="329" t="s">
        <v>398</v>
      </c>
      <c r="EO4" s="329" t="s">
        <v>399</v>
      </c>
      <c r="EP4" s="329" t="s">
        <v>400</v>
      </c>
      <c r="EQ4" s="329" t="s">
        <v>401</v>
      </c>
      <c r="ER4" s="329" t="s">
        <v>677</v>
      </c>
      <c r="ES4" s="329" t="s">
        <v>678</v>
      </c>
      <c r="ET4" s="329" t="s">
        <v>679</v>
      </c>
      <c r="EU4" s="329" t="s">
        <v>680</v>
      </c>
      <c r="EV4" s="329" t="s">
        <v>681</v>
      </c>
      <c r="EW4" s="329" t="s">
        <v>682</v>
      </c>
      <c r="EX4" s="329" t="s">
        <v>683</v>
      </c>
      <c r="EY4" s="329" t="s">
        <v>684</v>
      </c>
      <c r="EZ4" s="329" t="s">
        <v>685</v>
      </c>
      <c r="FA4" s="329" t="s">
        <v>686</v>
      </c>
      <c r="FB4" s="329" t="s">
        <v>687</v>
      </c>
      <c r="FC4" s="329" t="s">
        <v>402</v>
      </c>
      <c r="FD4" s="329" t="s">
        <v>403</v>
      </c>
      <c r="FE4" s="329" t="s">
        <v>404</v>
      </c>
      <c r="FF4" s="329" t="s">
        <v>405</v>
      </c>
      <c r="FG4" s="329" t="s">
        <v>406</v>
      </c>
      <c r="FH4" s="329" t="s">
        <v>407</v>
      </c>
      <c r="FI4" s="329" t="s">
        <v>408</v>
      </c>
      <c r="FJ4" s="329" t="s">
        <v>409</v>
      </c>
      <c r="FK4" s="329" t="s">
        <v>410</v>
      </c>
      <c r="FL4" s="329" t="s">
        <v>411</v>
      </c>
      <c r="FM4" s="329" t="s">
        <v>412</v>
      </c>
      <c r="FN4" s="329" t="s">
        <v>413</v>
      </c>
      <c r="FO4" s="329" t="s">
        <v>414</v>
      </c>
      <c r="FP4" s="329" t="s">
        <v>415</v>
      </c>
      <c r="FQ4" s="329" t="s">
        <v>416</v>
      </c>
      <c r="FR4" s="329" t="s">
        <v>417</v>
      </c>
      <c r="FS4" s="331" t="s">
        <v>454</v>
      </c>
      <c r="FT4" s="331" t="s">
        <v>418</v>
      </c>
      <c r="FU4" s="331" t="s">
        <v>455</v>
      </c>
      <c r="FV4" s="329" t="s">
        <v>419</v>
      </c>
      <c r="FW4" s="329" t="s">
        <v>420</v>
      </c>
      <c r="FX4" s="329" t="s">
        <v>421</v>
      </c>
      <c r="FY4" s="329" t="s">
        <v>422</v>
      </c>
      <c r="FZ4" s="329" t="s">
        <v>423</v>
      </c>
      <c r="GA4" s="332" t="s">
        <v>424</v>
      </c>
      <c r="GB4" s="329" t="s">
        <v>425</v>
      </c>
      <c r="GC4" s="329" t="s">
        <v>426</v>
      </c>
      <c r="GD4" s="329" t="s">
        <v>427</v>
      </c>
      <c r="GE4" s="329" t="s">
        <v>428</v>
      </c>
      <c r="GF4" s="329" t="s">
        <v>429</v>
      </c>
      <c r="GG4" s="329" t="s">
        <v>430</v>
      </c>
      <c r="GH4" s="329" t="s">
        <v>431</v>
      </c>
      <c r="GI4" s="329" t="s">
        <v>432</v>
      </c>
      <c r="GJ4" s="329" t="s">
        <v>433</v>
      </c>
      <c r="GK4" s="329" t="s">
        <v>434</v>
      </c>
      <c r="GL4" s="329" t="s">
        <v>435</v>
      </c>
      <c r="GM4" s="331" t="s">
        <v>456</v>
      </c>
      <c r="GN4" s="329" t="s">
        <v>436</v>
      </c>
      <c r="GO4" s="329" t="s">
        <v>437</v>
      </c>
      <c r="GP4" s="329" t="s">
        <v>438</v>
      </c>
      <c r="GQ4" s="329" t="s">
        <v>439</v>
      </c>
      <c r="GR4" s="329" t="s">
        <v>440</v>
      </c>
      <c r="GS4" s="329" t="s">
        <v>441</v>
      </c>
      <c r="GT4" s="333" t="s">
        <v>402</v>
      </c>
      <c r="GU4" s="329" t="s">
        <v>442</v>
      </c>
      <c r="GV4" s="329" t="s">
        <v>688</v>
      </c>
      <c r="GW4" s="329" t="s">
        <v>689</v>
      </c>
      <c r="GX4" s="329" t="s">
        <v>690</v>
      </c>
      <c r="GY4" s="334" t="s">
        <v>493</v>
      </c>
      <c r="GZ4" s="334" t="s">
        <v>494</v>
      </c>
      <c r="HA4" s="334" t="s">
        <v>495</v>
      </c>
      <c r="HB4" s="334" t="s">
        <v>691</v>
      </c>
    </row>
    <row r="5" spans="1:210" s="37" customFormat="1" ht="15.75" thickBot="1">
      <c r="A5" s="36"/>
      <c r="B5" s="36"/>
      <c r="C5" s="37" t="s">
        <v>0</v>
      </c>
      <c r="D5" s="37" t="s">
        <v>1</v>
      </c>
      <c r="E5" s="37" t="s">
        <v>2</v>
      </c>
      <c r="F5" s="38" t="s">
        <v>3</v>
      </c>
    </row>
    <row r="6" spans="1:210" s="23" customFormat="1">
      <c r="A6" s="28" t="str">
        <f>CONCATENATE(D6,E6)</f>
        <v>2011/12</v>
      </c>
      <c r="B6" s="28" t="str">
        <f t="shared" ref="B6:B69" si="0">CONCATENATE(C6,E6)</f>
        <v>2011/12</v>
      </c>
      <c r="C6" s="29"/>
      <c r="D6" s="3"/>
      <c r="E6" s="29" t="s">
        <v>182</v>
      </c>
      <c r="F6" s="31"/>
      <c r="G6" s="23" t="s">
        <v>692</v>
      </c>
      <c r="H6" s="23" t="s">
        <v>692</v>
      </c>
      <c r="I6" s="23" t="s">
        <v>692</v>
      </c>
      <c r="J6" s="23" t="s">
        <v>692</v>
      </c>
      <c r="K6" s="23" t="s">
        <v>459</v>
      </c>
      <c r="L6" s="23" t="s">
        <v>459</v>
      </c>
      <c r="M6" s="23" t="s">
        <v>459</v>
      </c>
      <c r="N6" s="23" t="s">
        <v>459</v>
      </c>
      <c r="O6" s="23" t="s">
        <v>459</v>
      </c>
      <c r="P6" s="23" t="s">
        <v>459</v>
      </c>
      <c r="Q6" s="23" t="s">
        <v>459</v>
      </c>
      <c r="R6" s="23" t="s">
        <v>459</v>
      </c>
      <c r="S6" s="23" t="s">
        <v>459</v>
      </c>
      <c r="T6" s="23" t="s">
        <v>459</v>
      </c>
      <c r="U6" s="23" t="s">
        <v>459</v>
      </c>
      <c r="V6" s="23" t="s">
        <v>459</v>
      </c>
      <c r="W6" s="23" t="s">
        <v>459</v>
      </c>
      <c r="X6" s="23" t="s">
        <v>459</v>
      </c>
      <c r="Y6" s="23" t="s">
        <v>459</v>
      </c>
      <c r="Z6" s="23" t="s">
        <v>459</v>
      </c>
      <c r="AA6" s="23" t="s">
        <v>459</v>
      </c>
      <c r="AB6" s="23" t="s">
        <v>459</v>
      </c>
      <c r="AC6" s="23" t="s">
        <v>459</v>
      </c>
      <c r="AD6" s="23" t="s">
        <v>459</v>
      </c>
      <c r="AE6" s="23" t="s">
        <v>459</v>
      </c>
      <c r="AF6" s="23" t="s">
        <v>459</v>
      </c>
      <c r="AG6" s="23" t="s">
        <v>459</v>
      </c>
      <c r="AH6" s="23" t="s">
        <v>459</v>
      </c>
      <c r="AI6" s="23" t="s">
        <v>459</v>
      </c>
      <c r="AJ6" s="23" t="s">
        <v>459</v>
      </c>
      <c r="AK6" s="23" t="s">
        <v>459</v>
      </c>
      <c r="AL6" s="23" t="s">
        <v>459</v>
      </c>
      <c r="AM6" s="23" t="s">
        <v>459</v>
      </c>
      <c r="AN6" s="23" t="s">
        <v>459</v>
      </c>
      <c r="AO6" s="23" t="s">
        <v>459</v>
      </c>
      <c r="AP6" s="23" t="s">
        <v>459</v>
      </c>
      <c r="AQ6" s="23" t="s">
        <v>459</v>
      </c>
      <c r="AR6" s="23" t="s">
        <v>459</v>
      </c>
      <c r="AS6" s="23" t="s">
        <v>459</v>
      </c>
      <c r="AT6" s="23" t="s">
        <v>459</v>
      </c>
      <c r="AU6" s="23" t="s">
        <v>459</v>
      </c>
      <c r="AV6" s="23" t="s">
        <v>459</v>
      </c>
      <c r="AW6" s="23" t="s">
        <v>459</v>
      </c>
      <c r="AX6" s="23" t="s">
        <v>459</v>
      </c>
      <c r="AY6" s="23" t="s">
        <v>459</v>
      </c>
      <c r="AZ6" s="23" t="s">
        <v>459</v>
      </c>
      <c r="BA6" s="23" t="s">
        <v>459</v>
      </c>
      <c r="BB6" s="23" t="s">
        <v>459</v>
      </c>
      <c r="BC6" s="23" t="s">
        <v>459</v>
      </c>
      <c r="BD6" s="23" t="s">
        <v>459</v>
      </c>
      <c r="BE6" s="23" t="s">
        <v>459</v>
      </c>
      <c r="BF6" s="23" t="s">
        <v>459</v>
      </c>
      <c r="BG6" s="23" t="s">
        <v>459</v>
      </c>
      <c r="BH6" s="23" t="s">
        <v>459</v>
      </c>
      <c r="BI6" s="23" t="s">
        <v>459</v>
      </c>
      <c r="BJ6" s="23" t="s">
        <v>459</v>
      </c>
      <c r="BK6" s="23" t="s">
        <v>459</v>
      </c>
      <c r="BL6" s="23" t="s">
        <v>459</v>
      </c>
      <c r="BM6" s="23" t="s">
        <v>459</v>
      </c>
      <c r="BN6" s="23" t="s">
        <v>459</v>
      </c>
      <c r="BO6" s="23" t="s">
        <v>459</v>
      </c>
      <c r="BP6" s="23" t="s">
        <v>459</v>
      </c>
      <c r="BQ6" s="23" t="s">
        <v>459</v>
      </c>
      <c r="BR6" s="23" t="s">
        <v>459</v>
      </c>
      <c r="BS6" s="23" t="s">
        <v>459</v>
      </c>
      <c r="BT6" s="23" t="s">
        <v>459</v>
      </c>
      <c r="BU6" s="23" t="s">
        <v>459</v>
      </c>
      <c r="BV6" s="23" t="s">
        <v>459</v>
      </c>
      <c r="BW6" s="23" t="s">
        <v>459</v>
      </c>
      <c r="BX6" s="23" t="s">
        <v>459</v>
      </c>
      <c r="BY6" s="23" t="s">
        <v>459</v>
      </c>
      <c r="BZ6" s="23" t="s">
        <v>459</v>
      </c>
      <c r="CA6" s="23" t="s">
        <v>459</v>
      </c>
      <c r="CB6" s="23" t="s">
        <v>459</v>
      </c>
      <c r="CC6" s="23" t="s">
        <v>459</v>
      </c>
      <c r="CD6" s="23" t="s">
        <v>459</v>
      </c>
      <c r="CE6" s="23" t="s">
        <v>459</v>
      </c>
      <c r="CF6" s="23" t="s">
        <v>459</v>
      </c>
      <c r="CG6" s="23" t="s">
        <v>459</v>
      </c>
      <c r="CH6" s="23" t="s">
        <v>459</v>
      </c>
      <c r="CI6" s="23" t="s">
        <v>459</v>
      </c>
      <c r="CJ6" s="23" t="s">
        <v>459</v>
      </c>
      <c r="CK6" s="23" t="s">
        <v>459</v>
      </c>
      <c r="CL6" s="23" t="s">
        <v>459</v>
      </c>
      <c r="CM6" s="23" t="s">
        <v>459</v>
      </c>
      <c r="CN6" s="23" t="s">
        <v>459</v>
      </c>
      <c r="CO6" s="23" t="s">
        <v>459</v>
      </c>
      <c r="CP6" s="23" t="s">
        <v>459</v>
      </c>
      <c r="CQ6" s="23" t="s">
        <v>459</v>
      </c>
      <c r="CR6" s="23" t="s">
        <v>459</v>
      </c>
      <c r="CS6" s="23" t="s">
        <v>459</v>
      </c>
      <c r="CT6" s="23" t="s">
        <v>459</v>
      </c>
      <c r="CU6" s="23" t="s">
        <v>459</v>
      </c>
      <c r="CV6" s="23" t="s">
        <v>459</v>
      </c>
      <c r="CW6" s="23" t="s">
        <v>459</v>
      </c>
      <c r="CX6" s="23" t="s">
        <v>459</v>
      </c>
      <c r="CY6" s="23" t="s">
        <v>459</v>
      </c>
      <c r="CZ6" s="23" t="s">
        <v>459</v>
      </c>
      <c r="DA6" s="23" t="s">
        <v>459</v>
      </c>
      <c r="DB6" s="23" t="s">
        <v>459</v>
      </c>
      <c r="DC6" s="23" t="s">
        <v>459</v>
      </c>
      <c r="DD6" s="23" t="s">
        <v>459</v>
      </c>
      <c r="DE6" s="23" t="s">
        <v>459</v>
      </c>
      <c r="DF6" s="23" t="s">
        <v>459</v>
      </c>
      <c r="DG6" s="23" t="s">
        <v>459</v>
      </c>
      <c r="DH6" s="23" t="s">
        <v>459</v>
      </c>
      <c r="DI6" s="23" t="s">
        <v>459</v>
      </c>
      <c r="DJ6" s="23" t="s">
        <v>459</v>
      </c>
      <c r="DK6" s="23" t="s">
        <v>459</v>
      </c>
      <c r="DL6" s="23" t="s">
        <v>459</v>
      </c>
      <c r="DM6" s="23" t="s">
        <v>459</v>
      </c>
      <c r="DN6" s="23" t="s">
        <v>459</v>
      </c>
      <c r="DO6" s="23" t="s">
        <v>459</v>
      </c>
      <c r="DP6" s="23" t="s">
        <v>459</v>
      </c>
      <c r="DQ6" s="23" t="s">
        <v>459</v>
      </c>
      <c r="DR6" s="23" t="s">
        <v>459</v>
      </c>
      <c r="DS6" s="23" t="s">
        <v>459</v>
      </c>
      <c r="DT6" s="23" t="s">
        <v>459</v>
      </c>
      <c r="DU6" s="23" t="s">
        <v>459</v>
      </c>
      <c r="DV6" s="23" t="s">
        <v>459</v>
      </c>
      <c r="DW6" s="23" t="s">
        <v>459</v>
      </c>
      <c r="DX6" s="23" t="s">
        <v>459</v>
      </c>
      <c r="DY6" s="23" t="s">
        <v>459</v>
      </c>
      <c r="DZ6" s="23" t="s">
        <v>459</v>
      </c>
      <c r="EA6" s="23" t="s">
        <v>459</v>
      </c>
      <c r="EB6" s="23" t="s">
        <v>459</v>
      </c>
      <c r="EC6" s="23" t="s">
        <v>459</v>
      </c>
      <c r="ED6" s="23" t="s">
        <v>459</v>
      </c>
      <c r="EE6" s="23" t="s">
        <v>459</v>
      </c>
      <c r="EF6" s="23" t="s">
        <v>459</v>
      </c>
      <c r="EG6" s="23" t="s">
        <v>459</v>
      </c>
      <c r="EH6" s="23" t="s">
        <v>459</v>
      </c>
      <c r="EI6" s="23" t="s">
        <v>459</v>
      </c>
      <c r="EJ6" s="23" t="s">
        <v>459</v>
      </c>
      <c r="EK6" s="23" t="s">
        <v>459</v>
      </c>
      <c r="EL6" s="23" t="s">
        <v>459</v>
      </c>
      <c r="EM6" s="23" t="s">
        <v>459</v>
      </c>
      <c r="EN6" s="23" t="s">
        <v>459</v>
      </c>
      <c r="EO6" s="23" t="s">
        <v>459</v>
      </c>
      <c r="EP6" s="23" t="s">
        <v>459</v>
      </c>
      <c r="EQ6" s="23" t="s">
        <v>459</v>
      </c>
      <c r="ER6" s="23" t="s">
        <v>459</v>
      </c>
      <c r="ES6" s="23" t="s">
        <v>459</v>
      </c>
      <c r="ET6" s="23" t="s">
        <v>459</v>
      </c>
      <c r="EU6" s="23" t="s">
        <v>459</v>
      </c>
      <c r="EV6" s="23" t="s">
        <v>459</v>
      </c>
      <c r="EW6" s="23" t="s">
        <v>459</v>
      </c>
      <c r="EX6" s="23" t="s">
        <v>459</v>
      </c>
      <c r="EY6" s="23" t="s">
        <v>459</v>
      </c>
      <c r="EZ6" s="23" t="s">
        <v>459</v>
      </c>
      <c r="FA6" s="23" t="s">
        <v>459</v>
      </c>
      <c r="FB6" s="23" t="s">
        <v>459</v>
      </c>
      <c r="FC6" s="23" t="s">
        <v>459</v>
      </c>
      <c r="FD6" s="23" t="s">
        <v>459</v>
      </c>
      <c r="FE6" s="23" t="s">
        <v>459</v>
      </c>
      <c r="FF6" s="23" t="s">
        <v>459</v>
      </c>
      <c r="FG6" s="23" t="s">
        <v>459</v>
      </c>
      <c r="FH6" s="23" t="s">
        <v>459</v>
      </c>
      <c r="FI6" s="23" t="s">
        <v>459</v>
      </c>
      <c r="FJ6" s="23" t="s">
        <v>459</v>
      </c>
      <c r="FK6" s="23" t="s">
        <v>459</v>
      </c>
      <c r="FL6" s="23" t="s">
        <v>459</v>
      </c>
      <c r="FM6" s="23" t="s">
        <v>459</v>
      </c>
      <c r="FN6" s="23" t="s">
        <v>459</v>
      </c>
      <c r="FO6" s="23" t="s">
        <v>459</v>
      </c>
      <c r="FP6" s="23" t="s">
        <v>459</v>
      </c>
      <c r="FQ6" s="23" t="s">
        <v>459</v>
      </c>
      <c r="FR6" s="23" t="s">
        <v>459</v>
      </c>
      <c r="FS6" s="23" t="s">
        <v>459</v>
      </c>
      <c r="FT6" s="23" t="s">
        <v>459</v>
      </c>
      <c r="FU6" s="23" t="s">
        <v>459</v>
      </c>
      <c r="FV6" s="23" t="s">
        <v>459</v>
      </c>
      <c r="FW6" s="23" t="s">
        <v>459</v>
      </c>
      <c r="FX6" s="23" t="s">
        <v>459</v>
      </c>
      <c r="FY6" s="23" t="s">
        <v>459</v>
      </c>
      <c r="FZ6" s="23" t="s">
        <v>459</v>
      </c>
      <c r="GA6" s="23" t="s">
        <v>459</v>
      </c>
      <c r="GB6" s="23" t="s">
        <v>459</v>
      </c>
      <c r="GC6" s="23" t="s">
        <v>459</v>
      </c>
      <c r="GD6" s="23" t="s">
        <v>459</v>
      </c>
      <c r="GE6" s="23" t="s">
        <v>459</v>
      </c>
      <c r="GF6" s="23" t="s">
        <v>459</v>
      </c>
      <c r="GG6" s="23" t="s">
        <v>459</v>
      </c>
      <c r="GH6" s="23" t="s">
        <v>459</v>
      </c>
      <c r="GI6" s="23" t="s">
        <v>459</v>
      </c>
      <c r="GJ6" s="23" t="s">
        <v>459</v>
      </c>
      <c r="GK6" s="23" t="s">
        <v>459</v>
      </c>
      <c r="GL6" s="23" t="s">
        <v>459</v>
      </c>
      <c r="GM6" s="23" t="s">
        <v>459</v>
      </c>
      <c r="GN6" s="23" t="s">
        <v>459</v>
      </c>
      <c r="GO6" s="23" t="s">
        <v>459</v>
      </c>
      <c r="GP6" s="23" t="s">
        <v>459</v>
      </c>
      <c r="GQ6" s="23" t="s">
        <v>459</v>
      </c>
      <c r="GR6" s="23" t="s">
        <v>459</v>
      </c>
      <c r="GS6" s="23" t="s">
        <v>459</v>
      </c>
      <c r="GT6" s="23" t="s">
        <v>459</v>
      </c>
      <c r="GU6" s="23" t="s">
        <v>459</v>
      </c>
      <c r="GV6" s="23" t="s">
        <v>459</v>
      </c>
      <c r="GW6" s="23" t="s">
        <v>459</v>
      </c>
      <c r="GX6" s="23" t="s">
        <v>459</v>
      </c>
      <c r="GY6" s="23" t="s">
        <v>459</v>
      </c>
      <c r="GZ6" s="23" t="s">
        <v>459</v>
      </c>
      <c r="HA6" s="23" t="s">
        <v>459</v>
      </c>
      <c r="HB6" s="23" t="s">
        <v>459</v>
      </c>
    </row>
    <row r="7" spans="1:210" s="23" customFormat="1">
      <c r="A7" s="28" t="str">
        <f t="shared" ref="A7:A70" si="1">CONCATENATE(D7,E7)</f>
        <v>2012/13</v>
      </c>
      <c r="B7" s="28" t="str">
        <f t="shared" si="0"/>
        <v>2012/13</v>
      </c>
      <c r="C7" s="29"/>
      <c r="D7" s="3"/>
      <c r="E7" s="29" t="s">
        <v>183</v>
      </c>
      <c r="F7" s="31"/>
      <c r="G7" s="23" t="s">
        <v>692</v>
      </c>
      <c r="H7" s="23" t="s">
        <v>692</v>
      </c>
      <c r="I7" s="23" t="s">
        <v>692</v>
      </c>
      <c r="J7" s="23" t="s">
        <v>692</v>
      </c>
      <c r="K7" s="23" t="s">
        <v>460</v>
      </c>
      <c r="L7" s="23" t="s">
        <v>460</v>
      </c>
      <c r="M7" s="23" t="s">
        <v>460</v>
      </c>
      <c r="N7" s="23" t="s">
        <v>460</v>
      </c>
      <c r="O7" s="23" t="s">
        <v>460</v>
      </c>
      <c r="P7" s="23" t="s">
        <v>460</v>
      </c>
      <c r="Q7" s="23" t="s">
        <v>460</v>
      </c>
      <c r="R7" s="23" t="s">
        <v>460</v>
      </c>
      <c r="S7" s="23" t="s">
        <v>460</v>
      </c>
      <c r="T7" s="23" t="s">
        <v>460</v>
      </c>
      <c r="U7" s="23" t="s">
        <v>460</v>
      </c>
      <c r="V7" s="23" t="s">
        <v>460</v>
      </c>
      <c r="W7" s="23" t="s">
        <v>460</v>
      </c>
      <c r="X7" s="23" t="s">
        <v>460</v>
      </c>
      <c r="Y7" s="23" t="s">
        <v>460</v>
      </c>
      <c r="Z7" s="23" t="s">
        <v>460</v>
      </c>
      <c r="AA7" s="23" t="s">
        <v>460</v>
      </c>
      <c r="AB7" s="23" t="s">
        <v>460</v>
      </c>
      <c r="AC7" s="23" t="s">
        <v>460</v>
      </c>
      <c r="AD7" s="23" t="s">
        <v>460</v>
      </c>
      <c r="AE7" s="23" t="s">
        <v>460</v>
      </c>
      <c r="AF7" s="23" t="s">
        <v>460</v>
      </c>
      <c r="AG7" s="23" t="s">
        <v>460</v>
      </c>
      <c r="AH7" s="23" t="s">
        <v>460</v>
      </c>
      <c r="AI7" s="23" t="s">
        <v>460</v>
      </c>
      <c r="AJ7" s="23" t="s">
        <v>460</v>
      </c>
      <c r="AK7" s="23" t="s">
        <v>460</v>
      </c>
      <c r="AL7" s="23" t="s">
        <v>460</v>
      </c>
      <c r="AM7" s="23" t="s">
        <v>460</v>
      </c>
      <c r="AN7" s="23" t="s">
        <v>460</v>
      </c>
      <c r="AO7" s="23" t="s">
        <v>460</v>
      </c>
      <c r="AP7" s="23" t="s">
        <v>460</v>
      </c>
      <c r="AQ7" s="23" t="s">
        <v>460</v>
      </c>
      <c r="AR7" s="23" t="s">
        <v>460</v>
      </c>
      <c r="AS7" s="23" t="s">
        <v>460</v>
      </c>
      <c r="AT7" s="23" t="s">
        <v>460</v>
      </c>
      <c r="AU7" s="23" t="s">
        <v>460</v>
      </c>
      <c r="AV7" s="23" t="s">
        <v>460</v>
      </c>
      <c r="AW7" s="23" t="s">
        <v>460</v>
      </c>
      <c r="AX7" s="23" t="s">
        <v>460</v>
      </c>
      <c r="AY7" s="23" t="s">
        <v>460</v>
      </c>
      <c r="AZ7" s="23" t="s">
        <v>460</v>
      </c>
      <c r="BA7" s="23" t="s">
        <v>460</v>
      </c>
      <c r="BB7" s="23" t="s">
        <v>460</v>
      </c>
      <c r="BC7" s="23" t="s">
        <v>460</v>
      </c>
      <c r="BD7" s="23" t="s">
        <v>460</v>
      </c>
      <c r="BE7" s="23" t="s">
        <v>460</v>
      </c>
      <c r="BF7" s="23" t="s">
        <v>460</v>
      </c>
      <c r="BG7" s="23" t="s">
        <v>460</v>
      </c>
      <c r="BH7" s="23" t="s">
        <v>460</v>
      </c>
      <c r="BI7" s="23" t="s">
        <v>460</v>
      </c>
      <c r="BJ7" s="23" t="s">
        <v>460</v>
      </c>
      <c r="BK7" s="23" t="s">
        <v>460</v>
      </c>
      <c r="BL7" s="23" t="s">
        <v>460</v>
      </c>
      <c r="BM7" s="23" t="s">
        <v>460</v>
      </c>
      <c r="BN7" s="23" t="s">
        <v>460</v>
      </c>
      <c r="BO7" s="23" t="s">
        <v>460</v>
      </c>
      <c r="BP7" s="23" t="s">
        <v>460</v>
      </c>
      <c r="BQ7" s="23" t="s">
        <v>460</v>
      </c>
      <c r="BR7" s="23" t="s">
        <v>460</v>
      </c>
      <c r="BS7" s="23" t="s">
        <v>460</v>
      </c>
      <c r="BT7" s="23" t="s">
        <v>460</v>
      </c>
      <c r="BU7" s="23" t="s">
        <v>460</v>
      </c>
      <c r="BV7" s="23" t="s">
        <v>460</v>
      </c>
      <c r="BW7" s="23" t="s">
        <v>460</v>
      </c>
      <c r="BX7" s="23" t="s">
        <v>460</v>
      </c>
      <c r="BY7" s="23" t="s">
        <v>460</v>
      </c>
      <c r="BZ7" s="23" t="s">
        <v>460</v>
      </c>
      <c r="CA7" s="23" t="s">
        <v>460</v>
      </c>
      <c r="CB7" s="23" t="s">
        <v>460</v>
      </c>
      <c r="CC7" s="23" t="s">
        <v>460</v>
      </c>
      <c r="CD7" s="23" t="s">
        <v>460</v>
      </c>
      <c r="CE7" s="23" t="s">
        <v>460</v>
      </c>
      <c r="CF7" s="23" t="s">
        <v>460</v>
      </c>
      <c r="CG7" s="23" t="s">
        <v>460</v>
      </c>
      <c r="CH7" s="23" t="s">
        <v>460</v>
      </c>
      <c r="CI7" s="23" t="s">
        <v>460</v>
      </c>
      <c r="CJ7" s="23" t="s">
        <v>460</v>
      </c>
      <c r="CK7" s="23" t="s">
        <v>460</v>
      </c>
      <c r="CL7" s="23" t="s">
        <v>460</v>
      </c>
      <c r="CM7" s="23" t="s">
        <v>460</v>
      </c>
      <c r="CN7" s="23" t="s">
        <v>460</v>
      </c>
      <c r="CO7" s="23" t="s">
        <v>460</v>
      </c>
      <c r="CP7" s="23" t="s">
        <v>460</v>
      </c>
      <c r="CQ7" s="23" t="s">
        <v>460</v>
      </c>
      <c r="CR7" s="23" t="s">
        <v>460</v>
      </c>
      <c r="CS7" s="23" t="s">
        <v>460</v>
      </c>
      <c r="CT7" s="23" t="s">
        <v>460</v>
      </c>
      <c r="CU7" s="23" t="s">
        <v>460</v>
      </c>
      <c r="CV7" s="23" t="s">
        <v>460</v>
      </c>
      <c r="CW7" s="23" t="s">
        <v>460</v>
      </c>
      <c r="CX7" s="23" t="s">
        <v>460</v>
      </c>
      <c r="CY7" s="23" t="s">
        <v>460</v>
      </c>
      <c r="CZ7" s="23" t="s">
        <v>460</v>
      </c>
      <c r="DA7" s="23" t="s">
        <v>460</v>
      </c>
      <c r="DB7" s="23" t="s">
        <v>460</v>
      </c>
      <c r="DC7" s="23" t="s">
        <v>460</v>
      </c>
      <c r="DD7" s="23" t="s">
        <v>460</v>
      </c>
      <c r="DE7" s="23" t="s">
        <v>460</v>
      </c>
      <c r="DF7" s="23" t="s">
        <v>460</v>
      </c>
      <c r="DG7" s="23" t="s">
        <v>460</v>
      </c>
      <c r="DH7" s="23" t="s">
        <v>460</v>
      </c>
      <c r="DI7" s="23" t="s">
        <v>460</v>
      </c>
      <c r="DJ7" s="23" t="s">
        <v>460</v>
      </c>
      <c r="DK7" s="23" t="s">
        <v>460</v>
      </c>
      <c r="DL7" s="23" t="s">
        <v>460</v>
      </c>
      <c r="DM7" s="23" t="s">
        <v>460</v>
      </c>
      <c r="DN7" s="23" t="s">
        <v>460</v>
      </c>
      <c r="DO7" s="23" t="s">
        <v>460</v>
      </c>
      <c r="DP7" s="23" t="s">
        <v>460</v>
      </c>
      <c r="DQ7" s="23" t="s">
        <v>460</v>
      </c>
      <c r="DR7" s="23" t="s">
        <v>460</v>
      </c>
      <c r="DS7" s="23" t="s">
        <v>460</v>
      </c>
      <c r="DT7" s="23" t="s">
        <v>460</v>
      </c>
      <c r="DU7" s="23" t="s">
        <v>460</v>
      </c>
      <c r="DV7" s="23" t="s">
        <v>460</v>
      </c>
      <c r="DW7" s="23" t="s">
        <v>460</v>
      </c>
      <c r="DX7" s="23" t="s">
        <v>460</v>
      </c>
      <c r="DY7" s="23" t="s">
        <v>460</v>
      </c>
      <c r="DZ7" s="23" t="s">
        <v>460</v>
      </c>
      <c r="EA7" s="23" t="s">
        <v>460</v>
      </c>
      <c r="EB7" s="23" t="s">
        <v>460</v>
      </c>
      <c r="EC7" s="23" t="s">
        <v>460</v>
      </c>
      <c r="ED7" s="23" t="s">
        <v>460</v>
      </c>
      <c r="EE7" s="23" t="s">
        <v>460</v>
      </c>
      <c r="EF7" s="23" t="s">
        <v>460</v>
      </c>
      <c r="EG7" s="23" t="s">
        <v>460</v>
      </c>
      <c r="EH7" s="23" t="s">
        <v>460</v>
      </c>
      <c r="EI7" s="23" t="s">
        <v>460</v>
      </c>
      <c r="EJ7" s="23" t="s">
        <v>460</v>
      </c>
      <c r="EK7" s="23" t="s">
        <v>460</v>
      </c>
      <c r="EL7" s="23" t="s">
        <v>460</v>
      </c>
      <c r="EM7" s="23" t="s">
        <v>460</v>
      </c>
      <c r="EN7" s="23" t="s">
        <v>460</v>
      </c>
      <c r="EO7" s="23" t="s">
        <v>460</v>
      </c>
      <c r="EP7" s="23" t="s">
        <v>460</v>
      </c>
      <c r="EQ7" s="23" t="s">
        <v>460</v>
      </c>
      <c r="ER7" s="23" t="s">
        <v>460</v>
      </c>
      <c r="ES7" s="23" t="s">
        <v>460</v>
      </c>
      <c r="ET7" s="23" t="s">
        <v>460</v>
      </c>
      <c r="EU7" s="23" t="s">
        <v>460</v>
      </c>
      <c r="EV7" s="23" t="s">
        <v>460</v>
      </c>
      <c r="EW7" s="23" t="s">
        <v>460</v>
      </c>
      <c r="EX7" s="23" t="s">
        <v>460</v>
      </c>
      <c r="EY7" s="23" t="s">
        <v>460</v>
      </c>
      <c r="EZ7" s="23" t="s">
        <v>460</v>
      </c>
      <c r="FA7" s="23" t="s">
        <v>460</v>
      </c>
      <c r="FB7" s="23" t="s">
        <v>460</v>
      </c>
      <c r="FC7" s="23" t="s">
        <v>460</v>
      </c>
      <c r="FD7" s="23" t="s">
        <v>460</v>
      </c>
      <c r="FE7" s="23" t="s">
        <v>460</v>
      </c>
      <c r="FF7" s="23" t="s">
        <v>460</v>
      </c>
      <c r="FG7" s="23" t="s">
        <v>460</v>
      </c>
      <c r="FH7" s="23" t="s">
        <v>460</v>
      </c>
      <c r="FI7" s="23" t="s">
        <v>460</v>
      </c>
      <c r="FJ7" s="23" t="s">
        <v>460</v>
      </c>
      <c r="FK7" s="23" t="s">
        <v>460</v>
      </c>
      <c r="FL7" s="23" t="s">
        <v>460</v>
      </c>
      <c r="FM7" s="23" t="s">
        <v>460</v>
      </c>
      <c r="FN7" s="23" t="s">
        <v>460</v>
      </c>
      <c r="FO7" s="23" t="s">
        <v>460</v>
      </c>
      <c r="FP7" s="23" t="s">
        <v>460</v>
      </c>
      <c r="FQ7" s="23" t="s">
        <v>460</v>
      </c>
      <c r="FR7" s="23" t="s">
        <v>460</v>
      </c>
      <c r="FS7" s="23" t="s">
        <v>460</v>
      </c>
      <c r="FT7" s="23" t="s">
        <v>460</v>
      </c>
      <c r="FU7" s="23" t="s">
        <v>460</v>
      </c>
      <c r="FV7" s="23" t="s">
        <v>460</v>
      </c>
      <c r="FW7" s="23" t="s">
        <v>460</v>
      </c>
      <c r="FX7" s="23" t="s">
        <v>460</v>
      </c>
      <c r="FY7" s="23" t="s">
        <v>460</v>
      </c>
      <c r="FZ7" s="23" t="s">
        <v>460</v>
      </c>
      <c r="GA7" s="23" t="s">
        <v>460</v>
      </c>
      <c r="GB7" s="23" t="s">
        <v>460</v>
      </c>
      <c r="GC7" s="23" t="s">
        <v>460</v>
      </c>
      <c r="GD7" s="23" t="s">
        <v>460</v>
      </c>
      <c r="GE7" s="23" t="s">
        <v>460</v>
      </c>
      <c r="GF7" s="23" t="s">
        <v>460</v>
      </c>
      <c r="GG7" s="23" t="s">
        <v>460</v>
      </c>
      <c r="GH7" s="23" t="s">
        <v>460</v>
      </c>
      <c r="GI7" s="23" t="s">
        <v>460</v>
      </c>
      <c r="GJ7" s="23" t="s">
        <v>460</v>
      </c>
      <c r="GK7" s="23" t="s">
        <v>460</v>
      </c>
      <c r="GL7" s="23" t="s">
        <v>460</v>
      </c>
      <c r="GM7" s="23" t="s">
        <v>460</v>
      </c>
      <c r="GN7" s="23" t="s">
        <v>460</v>
      </c>
      <c r="GO7" s="23" t="s">
        <v>460</v>
      </c>
      <c r="GP7" s="23" t="s">
        <v>460</v>
      </c>
      <c r="GQ7" s="23" t="s">
        <v>460</v>
      </c>
      <c r="GR7" s="23" t="s">
        <v>460</v>
      </c>
      <c r="GS7" s="23" t="s">
        <v>460</v>
      </c>
      <c r="GT7" s="23" t="s">
        <v>460</v>
      </c>
      <c r="GU7" s="23" t="s">
        <v>460</v>
      </c>
      <c r="GV7" s="23" t="s">
        <v>460</v>
      </c>
      <c r="GW7" s="23" t="s">
        <v>460</v>
      </c>
      <c r="GX7" s="23" t="s">
        <v>460</v>
      </c>
      <c r="GY7" s="23" t="s">
        <v>460</v>
      </c>
      <c r="GZ7" s="23" t="s">
        <v>460</v>
      </c>
      <c r="HA7" s="23" t="s">
        <v>460</v>
      </c>
      <c r="HB7" s="23" t="s">
        <v>460</v>
      </c>
    </row>
    <row r="8" spans="1:210" s="23" customFormat="1">
      <c r="A8" s="28" t="str">
        <f t="shared" si="1"/>
        <v>2013/14</v>
      </c>
      <c r="B8" s="28" t="str">
        <f t="shared" si="0"/>
        <v>2013/14</v>
      </c>
      <c r="C8" s="29"/>
      <c r="D8" s="179"/>
      <c r="E8" s="29" t="s">
        <v>184</v>
      </c>
      <c r="F8" s="31"/>
      <c r="G8" s="23" t="s">
        <v>692</v>
      </c>
      <c r="H8" s="23" t="s">
        <v>692</v>
      </c>
      <c r="I8" s="23" t="s">
        <v>692</v>
      </c>
      <c r="J8" s="23" t="s">
        <v>692</v>
      </c>
      <c r="K8" s="23" t="s">
        <v>460</v>
      </c>
      <c r="L8" s="23" t="s">
        <v>460</v>
      </c>
      <c r="M8" s="23" t="s">
        <v>460</v>
      </c>
      <c r="N8" s="23" t="s">
        <v>460</v>
      </c>
      <c r="O8" s="23" t="s">
        <v>460</v>
      </c>
      <c r="P8" s="23" t="s">
        <v>460</v>
      </c>
      <c r="Q8" s="23" t="s">
        <v>460</v>
      </c>
      <c r="R8" s="23" t="s">
        <v>460</v>
      </c>
      <c r="S8" s="23" t="s">
        <v>460</v>
      </c>
      <c r="T8" s="23" t="s">
        <v>460</v>
      </c>
      <c r="U8" s="23" t="s">
        <v>460</v>
      </c>
      <c r="V8" s="23" t="s">
        <v>460</v>
      </c>
      <c r="W8" s="23" t="s">
        <v>460</v>
      </c>
      <c r="X8" s="23" t="s">
        <v>460</v>
      </c>
      <c r="Y8" s="23" t="s">
        <v>460</v>
      </c>
      <c r="Z8" s="23" t="s">
        <v>460</v>
      </c>
      <c r="AA8" s="23" t="s">
        <v>460</v>
      </c>
      <c r="AB8" s="23" t="s">
        <v>460</v>
      </c>
      <c r="AC8" s="23" t="s">
        <v>460</v>
      </c>
      <c r="AD8" s="23" t="s">
        <v>460</v>
      </c>
      <c r="AE8" s="23" t="s">
        <v>460</v>
      </c>
      <c r="AF8" s="23" t="s">
        <v>460</v>
      </c>
      <c r="AG8" s="23" t="s">
        <v>460</v>
      </c>
      <c r="AH8" s="23" t="s">
        <v>460</v>
      </c>
      <c r="AI8" s="23" t="s">
        <v>460</v>
      </c>
      <c r="AJ8" s="23" t="s">
        <v>460</v>
      </c>
      <c r="AK8" s="23" t="s">
        <v>460</v>
      </c>
      <c r="AL8" s="23" t="s">
        <v>460</v>
      </c>
      <c r="AM8" s="23" t="s">
        <v>460</v>
      </c>
      <c r="AN8" s="23" t="s">
        <v>460</v>
      </c>
      <c r="AO8" s="23" t="s">
        <v>460</v>
      </c>
      <c r="AP8" s="23" t="s">
        <v>460</v>
      </c>
      <c r="AQ8" s="23" t="s">
        <v>460</v>
      </c>
      <c r="AR8" s="23" t="s">
        <v>460</v>
      </c>
      <c r="AS8" s="23" t="s">
        <v>460</v>
      </c>
      <c r="AT8" s="23" t="s">
        <v>460</v>
      </c>
      <c r="AU8" s="23" t="s">
        <v>460</v>
      </c>
      <c r="AV8" s="23" t="s">
        <v>460</v>
      </c>
      <c r="AW8" s="23" t="s">
        <v>460</v>
      </c>
      <c r="AX8" s="23" t="s">
        <v>460</v>
      </c>
      <c r="AY8" s="23" t="s">
        <v>460</v>
      </c>
      <c r="AZ8" s="23" t="s">
        <v>460</v>
      </c>
      <c r="BA8" s="23" t="s">
        <v>460</v>
      </c>
      <c r="BB8" s="23" t="s">
        <v>460</v>
      </c>
      <c r="BC8" s="23" t="s">
        <v>460</v>
      </c>
      <c r="BD8" s="23" t="s">
        <v>460</v>
      </c>
      <c r="BE8" s="23" t="s">
        <v>460</v>
      </c>
      <c r="BF8" s="23" t="s">
        <v>460</v>
      </c>
      <c r="BG8" s="23" t="s">
        <v>460</v>
      </c>
      <c r="BH8" s="23" t="s">
        <v>460</v>
      </c>
      <c r="BI8" s="23" t="s">
        <v>460</v>
      </c>
      <c r="BJ8" s="23" t="s">
        <v>460</v>
      </c>
      <c r="BK8" s="23" t="s">
        <v>460</v>
      </c>
      <c r="BL8" s="23" t="s">
        <v>460</v>
      </c>
      <c r="BM8" s="23" t="s">
        <v>460</v>
      </c>
      <c r="BN8" s="23" t="s">
        <v>460</v>
      </c>
      <c r="BO8" s="23" t="s">
        <v>460</v>
      </c>
      <c r="BP8" s="23" t="s">
        <v>460</v>
      </c>
      <c r="BQ8" s="23" t="s">
        <v>460</v>
      </c>
      <c r="BR8" s="23" t="s">
        <v>460</v>
      </c>
      <c r="BS8" s="23" t="s">
        <v>460</v>
      </c>
      <c r="BT8" s="23" t="s">
        <v>460</v>
      </c>
      <c r="BU8" s="23" t="s">
        <v>460</v>
      </c>
      <c r="BV8" s="23" t="s">
        <v>460</v>
      </c>
      <c r="BW8" s="23" t="s">
        <v>460</v>
      </c>
      <c r="BX8" s="23" t="s">
        <v>460</v>
      </c>
      <c r="BY8" s="23" t="s">
        <v>460</v>
      </c>
      <c r="BZ8" s="23" t="s">
        <v>460</v>
      </c>
      <c r="CA8" s="23" t="s">
        <v>460</v>
      </c>
      <c r="CB8" s="23" t="s">
        <v>460</v>
      </c>
      <c r="CC8" s="23" t="s">
        <v>460</v>
      </c>
      <c r="CD8" s="23" t="s">
        <v>460</v>
      </c>
      <c r="CE8" s="23" t="s">
        <v>460</v>
      </c>
      <c r="CF8" s="23" t="s">
        <v>460</v>
      </c>
      <c r="CG8" s="23" t="s">
        <v>460</v>
      </c>
      <c r="CH8" s="23" t="s">
        <v>460</v>
      </c>
      <c r="CI8" s="23" t="s">
        <v>460</v>
      </c>
      <c r="CJ8" s="23" t="s">
        <v>460</v>
      </c>
      <c r="CK8" s="23" t="s">
        <v>460</v>
      </c>
      <c r="CL8" s="23" t="s">
        <v>460</v>
      </c>
      <c r="CM8" s="23" t="s">
        <v>460</v>
      </c>
      <c r="CN8" s="23" t="s">
        <v>460</v>
      </c>
      <c r="CO8" s="23" t="s">
        <v>460</v>
      </c>
      <c r="CP8" s="23" t="s">
        <v>460</v>
      </c>
      <c r="CQ8" s="23" t="s">
        <v>460</v>
      </c>
      <c r="CR8" s="23" t="s">
        <v>460</v>
      </c>
      <c r="CS8" s="23" t="s">
        <v>460</v>
      </c>
      <c r="CT8" s="23" t="s">
        <v>460</v>
      </c>
      <c r="CU8" s="23" t="s">
        <v>460</v>
      </c>
      <c r="CV8" s="23" t="s">
        <v>460</v>
      </c>
      <c r="CW8" s="23" t="s">
        <v>460</v>
      </c>
      <c r="CX8" s="23" t="s">
        <v>460</v>
      </c>
      <c r="CY8" s="23" t="s">
        <v>460</v>
      </c>
      <c r="CZ8" s="23" t="s">
        <v>460</v>
      </c>
      <c r="DA8" s="23" t="s">
        <v>460</v>
      </c>
      <c r="DB8" s="23" t="s">
        <v>460</v>
      </c>
      <c r="DC8" s="23" t="s">
        <v>460</v>
      </c>
      <c r="DD8" s="23" t="s">
        <v>460</v>
      </c>
      <c r="DE8" s="23" t="s">
        <v>460</v>
      </c>
      <c r="DF8" s="23" t="s">
        <v>460</v>
      </c>
      <c r="DG8" s="23" t="s">
        <v>460</v>
      </c>
      <c r="DH8" s="23" t="s">
        <v>460</v>
      </c>
      <c r="DI8" s="23" t="s">
        <v>460</v>
      </c>
      <c r="DJ8" s="23" t="s">
        <v>460</v>
      </c>
      <c r="DK8" s="23" t="s">
        <v>460</v>
      </c>
      <c r="DL8" s="23" t="s">
        <v>460</v>
      </c>
      <c r="DM8" s="23" t="s">
        <v>460</v>
      </c>
      <c r="DN8" s="23" t="s">
        <v>460</v>
      </c>
      <c r="DO8" s="23" t="s">
        <v>460</v>
      </c>
      <c r="DP8" s="23" t="s">
        <v>460</v>
      </c>
      <c r="DQ8" s="23" t="s">
        <v>460</v>
      </c>
      <c r="DR8" s="23" t="s">
        <v>460</v>
      </c>
      <c r="DS8" s="23" t="s">
        <v>460</v>
      </c>
      <c r="DT8" s="23" t="s">
        <v>460</v>
      </c>
      <c r="DU8" s="23" t="s">
        <v>460</v>
      </c>
      <c r="DV8" s="23" t="s">
        <v>460</v>
      </c>
      <c r="DW8" s="23" t="s">
        <v>460</v>
      </c>
      <c r="DX8" s="23" t="s">
        <v>460</v>
      </c>
      <c r="DY8" s="23" t="s">
        <v>460</v>
      </c>
      <c r="DZ8" s="23" t="s">
        <v>460</v>
      </c>
      <c r="EA8" s="23" t="s">
        <v>460</v>
      </c>
      <c r="EB8" s="23" t="s">
        <v>460</v>
      </c>
      <c r="EC8" s="23" t="s">
        <v>460</v>
      </c>
      <c r="ED8" s="23" t="s">
        <v>460</v>
      </c>
      <c r="EE8" s="23" t="s">
        <v>460</v>
      </c>
      <c r="EF8" s="23" t="s">
        <v>460</v>
      </c>
      <c r="EG8" s="23" t="s">
        <v>460</v>
      </c>
      <c r="EH8" s="23" t="s">
        <v>460</v>
      </c>
      <c r="EI8" s="23" t="s">
        <v>460</v>
      </c>
      <c r="EJ8" s="23" t="s">
        <v>460</v>
      </c>
      <c r="EK8" s="23" t="s">
        <v>460</v>
      </c>
      <c r="EL8" s="23" t="s">
        <v>460</v>
      </c>
      <c r="EM8" s="23" t="s">
        <v>460</v>
      </c>
      <c r="EN8" s="23" t="s">
        <v>460</v>
      </c>
      <c r="EO8" s="23" t="s">
        <v>460</v>
      </c>
      <c r="EP8" s="23" t="s">
        <v>460</v>
      </c>
      <c r="EQ8" s="23" t="s">
        <v>460</v>
      </c>
      <c r="ER8" s="23" t="s">
        <v>460</v>
      </c>
      <c r="ES8" s="23" t="s">
        <v>460</v>
      </c>
      <c r="ET8" s="23" t="s">
        <v>460</v>
      </c>
      <c r="EU8" s="23" t="s">
        <v>460</v>
      </c>
      <c r="EV8" s="23" t="s">
        <v>460</v>
      </c>
      <c r="EW8" s="23" t="s">
        <v>460</v>
      </c>
      <c r="EX8" s="23" t="s">
        <v>460</v>
      </c>
      <c r="EY8" s="23" t="s">
        <v>460</v>
      </c>
      <c r="EZ8" s="23" t="s">
        <v>460</v>
      </c>
      <c r="FA8" s="23" t="s">
        <v>460</v>
      </c>
      <c r="FB8" s="23" t="s">
        <v>460</v>
      </c>
      <c r="FC8" s="23" t="s">
        <v>460</v>
      </c>
      <c r="FD8" s="23" t="s">
        <v>460</v>
      </c>
      <c r="FE8" s="23" t="s">
        <v>460</v>
      </c>
      <c r="FF8" s="23" t="s">
        <v>460</v>
      </c>
      <c r="FG8" s="23" t="s">
        <v>460</v>
      </c>
      <c r="FH8" s="23" t="s">
        <v>460</v>
      </c>
      <c r="FI8" s="23" t="s">
        <v>460</v>
      </c>
      <c r="FJ8" s="23" t="s">
        <v>460</v>
      </c>
      <c r="FK8" s="23" t="s">
        <v>460</v>
      </c>
      <c r="FL8" s="23" t="s">
        <v>460</v>
      </c>
      <c r="FM8" s="23" t="s">
        <v>460</v>
      </c>
      <c r="FN8" s="23" t="s">
        <v>460</v>
      </c>
      <c r="FO8" s="23" t="s">
        <v>460</v>
      </c>
      <c r="FP8" s="23" t="s">
        <v>460</v>
      </c>
      <c r="FQ8" s="23" t="s">
        <v>460</v>
      </c>
      <c r="FR8" s="23" t="s">
        <v>460</v>
      </c>
      <c r="FS8" s="23" t="s">
        <v>460</v>
      </c>
      <c r="FT8" s="23" t="s">
        <v>460</v>
      </c>
      <c r="FU8" s="23" t="s">
        <v>460</v>
      </c>
      <c r="FV8" s="23" t="s">
        <v>460</v>
      </c>
      <c r="FW8" s="23" t="s">
        <v>460</v>
      </c>
      <c r="FX8" s="23" t="s">
        <v>460</v>
      </c>
      <c r="FY8" s="23" t="s">
        <v>460</v>
      </c>
      <c r="FZ8" s="23" t="s">
        <v>460</v>
      </c>
      <c r="GA8" s="23" t="s">
        <v>460</v>
      </c>
      <c r="GB8" s="23" t="s">
        <v>460</v>
      </c>
      <c r="GC8" s="23" t="s">
        <v>460</v>
      </c>
      <c r="GD8" s="23" t="s">
        <v>460</v>
      </c>
      <c r="GE8" s="23" t="s">
        <v>460</v>
      </c>
      <c r="GF8" s="23" t="s">
        <v>460</v>
      </c>
      <c r="GG8" s="23" t="s">
        <v>460</v>
      </c>
      <c r="GH8" s="23" t="s">
        <v>460</v>
      </c>
      <c r="GI8" s="23" t="s">
        <v>460</v>
      </c>
      <c r="GJ8" s="23" t="s">
        <v>460</v>
      </c>
      <c r="GK8" s="23" t="s">
        <v>460</v>
      </c>
      <c r="GL8" s="23" t="s">
        <v>460</v>
      </c>
      <c r="GM8" s="23" t="s">
        <v>460</v>
      </c>
      <c r="GN8" s="23" t="s">
        <v>460</v>
      </c>
      <c r="GO8" s="23" t="s">
        <v>460</v>
      </c>
      <c r="GP8" s="23" t="s">
        <v>460</v>
      </c>
      <c r="GQ8" s="23" t="s">
        <v>460</v>
      </c>
      <c r="GR8" s="23" t="s">
        <v>460</v>
      </c>
      <c r="GS8" s="23" t="s">
        <v>460</v>
      </c>
      <c r="GT8" s="23" t="s">
        <v>460</v>
      </c>
      <c r="GU8" s="23" t="s">
        <v>460</v>
      </c>
      <c r="GV8" s="23" t="s">
        <v>460</v>
      </c>
      <c r="GW8" s="23" t="s">
        <v>460</v>
      </c>
      <c r="GX8" s="23" t="s">
        <v>460</v>
      </c>
      <c r="GY8" s="23" t="s">
        <v>460</v>
      </c>
      <c r="GZ8" s="23" t="s">
        <v>460</v>
      </c>
      <c r="HA8" s="23" t="s">
        <v>460</v>
      </c>
      <c r="HB8" s="23" t="s">
        <v>460</v>
      </c>
    </row>
    <row r="9" spans="1:210" s="23" customFormat="1">
      <c r="A9" s="28" t="str">
        <f t="shared" si="1"/>
        <v>2014/15</v>
      </c>
      <c r="B9" s="28" t="str">
        <f t="shared" si="0"/>
        <v>2014/15</v>
      </c>
      <c r="C9" s="29"/>
      <c r="D9" s="179"/>
      <c r="E9" s="29" t="s">
        <v>185</v>
      </c>
      <c r="F9" s="31"/>
      <c r="G9" s="23" t="s">
        <v>692</v>
      </c>
      <c r="H9" s="23" t="s">
        <v>692</v>
      </c>
      <c r="I9" s="23" t="s">
        <v>692</v>
      </c>
      <c r="J9" s="23" t="s">
        <v>692</v>
      </c>
      <c r="K9" s="23" t="s">
        <v>459</v>
      </c>
      <c r="L9" s="23" t="s">
        <v>459</v>
      </c>
      <c r="M9" s="23" t="s">
        <v>459</v>
      </c>
      <c r="N9" s="23" t="s">
        <v>459</v>
      </c>
      <c r="O9" s="23" t="s">
        <v>459</v>
      </c>
      <c r="P9" s="23" t="s">
        <v>459</v>
      </c>
      <c r="Q9" s="23" t="s">
        <v>459</v>
      </c>
      <c r="R9" s="23" t="s">
        <v>459</v>
      </c>
      <c r="S9" s="23" t="s">
        <v>459</v>
      </c>
      <c r="T9" s="23" t="s">
        <v>459</v>
      </c>
      <c r="U9" s="23" t="s">
        <v>459</v>
      </c>
      <c r="V9" s="23" t="s">
        <v>459</v>
      </c>
      <c r="W9" s="23" t="s">
        <v>459</v>
      </c>
      <c r="X9" s="23" t="s">
        <v>459</v>
      </c>
      <c r="Y9" s="23" t="s">
        <v>459</v>
      </c>
      <c r="Z9" s="23" t="s">
        <v>459</v>
      </c>
      <c r="AA9" s="23" t="s">
        <v>459</v>
      </c>
      <c r="AB9" s="23" t="s">
        <v>459</v>
      </c>
      <c r="AC9" s="23" t="s">
        <v>459</v>
      </c>
      <c r="AD9" s="23" t="s">
        <v>459</v>
      </c>
      <c r="AE9" s="23" t="s">
        <v>459</v>
      </c>
      <c r="AF9" s="23" t="s">
        <v>459</v>
      </c>
      <c r="AG9" s="23" t="s">
        <v>459</v>
      </c>
      <c r="AH9" s="23" t="s">
        <v>459</v>
      </c>
      <c r="AI9" s="23" t="s">
        <v>459</v>
      </c>
      <c r="AJ9" s="23" t="s">
        <v>459</v>
      </c>
      <c r="AK9" s="23" t="s">
        <v>459</v>
      </c>
      <c r="AL9" s="23" t="s">
        <v>459</v>
      </c>
      <c r="AM9" s="23" t="s">
        <v>459</v>
      </c>
      <c r="AN9" s="23" t="s">
        <v>459</v>
      </c>
      <c r="AO9" s="23" t="s">
        <v>459</v>
      </c>
      <c r="AP9" s="23" t="s">
        <v>459</v>
      </c>
      <c r="AQ9" s="23" t="s">
        <v>459</v>
      </c>
      <c r="AR9" s="23" t="s">
        <v>459</v>
      </c>
      <c r="AS9" s="23" t="s">
        <v>459</v>
      </c>
      <c r="AT9" s="23" t="s">
        <v>459</v>
      </c>
      <c r="AU9" s="23" t="s">
        <v>459</v>
      </c>
      <c r="AV9" s="23" t="s">
        <v>459</v>
      </c>
      <c r="AW9" s="23" t="s">
        <v>459</v>
      </c>
      <c r="AX9" s="23" t="s">
        <v>459</v>
      </c>
      <c r="AY9" s="23" t="s">
        <v>459</v>
      </c>
      <c r="AZ9" s="23" t="s">
        <v>459</v>
      </c>
      <c r="BA9" s="23" t="s">
        <v>459</v>
      </c>
      <c r="BB9" s="23" t="s">
        <v>459</v>
      </c>
      <c r="BC9" s="23" t="s">
        <v>459</v>
      </c>
      <c r="BD9" s="23" t="s">
        <v>459</v>
      </c>
      <c r="BE9" s="23" t="s">
        <v>459</v>
      </c>
      <c r="BF9" s="23" t="s">
        <v>459</v>
      </c>
      <c r="BG9" s="23" t="s">
        <v>459</v>
      </c>
      <c r="BH9" s="23" t="s">
        <v>459</v>
      </c>
      <c r="BI9" s="23" t="s">
        <v>459</v>
      </c>
      <c r="BJ9" s="23" t="s">
        <v>459</v>
      </c>
      <c r="BK9" s="23" t="s">
        <v>459</v>
      </c>
      <c r="BL9" s="23" t="s">
        <v>459</v>
      </c>
      <c r="BM9" s="23" t="s">
        <v>459</v>
      </c>
      <c r="BN9" s="23" t="s">
        <v>459</v>
      </c>
      <c r="BO9" s="23" t="s">
        <v>459</v>
      </c>
      <c r="BP9" s="23" t="s">
        <v>459</v>
      </c>
      <c r="BQ9" s="23" t="s">
        <v>459</v>
      </c>
      <c r="BR9" s="23" t="s">
        <v>459</v>
      </c>
      <c r="BS9" s="23" t="s">
        <v>459</v>
      </c>
      <c r="BT9" s="23" t="s">
        <v>459</v>
      </c>
      <c r="BU9" s="23" t="s">
        <v>459</v>
      </c>
      <c r="BV9" s="23" t="s">
        <v>459</v>
      </c>
      <c r="BW9" s="23" t="s">
        <v>459</v>
      </c>
      <c r="BX9" s="23" t="s">
        <v>459</v>
      </c>
      <c r="BY9" s="23" t="s">
        <v>459</v>
      </c>
      <c r="BZ9" s="23" t="s">
        <v>459</v>
      </c>
      <c r="CA9" s="23" t="s">
        <v>459</v>
      </c>
      <c r="CB9" s="23" t="s">
        <v>459</v>
      </c>
      <c r="CC9" s="23" t="s">
        <v>459</v>
      </c>
      <c r="CD9" s="23" t="s">
        <v>459</v>
      </c>
      <c r="CE9" s="23" t="s">
        <v>459</v>
      </c>
      <c r="CF9" s="23" t="s">
        <v>459</v>
      </c>
      <c r="CG9" s="23" t="s">
        <v>459</v>
      </c>
      <c r="CH9" s="23" t="s">
        <v>459</v>
      </c>
      <c r="CI9" s="23" t="s">
        <v>459</v>
      </c>
      <c r="CJ9" s="23" t="s">
        <v>459</v>
      </c>
      <c r="CK9" s="23" t="s">
        <v>459</v>
      </c>
      <c r="CL9" s="23" t="s">
        <v>459</v>
      </c>
      <c r="CM9" s="23" t="s">
        <v>459</v>
      </c>
      <c r="CN9" s="23" t="s">
        <v>459</v>
      </c>
      <c r="CO9" s="23" t="s">
        <v>459</v>
      </c>
      <c r="CP9" s="23" t="s">
        <v>459</v>
      </c>
      <c r="CQ9" s="23" t="s">
        <v>459</v>
      </c>
      <c r="CR9" s="23" t="s">
        <v>459</v>
      </c>
      <c r="CS9" s="23" t="s">
        <v>459</v>
      </c>
      <c r="CT9" s="23" t="s">
        <v>459</v>
      </c>
      <c r="CU9" s="23" t="s">
        <v>459</v>
      </c>
      <c r="CV9" s="23" t="s">
        <v>459</v>
      </c>
      <c r="CW9" s="23" t="s">
        <v>459</v>
      </c>
      <c r="CX9" s="23" t="s">
        <v>459</v>
      </c>
      <c r="CY9" s="23" t="s">
        <v>459</v>
      </c>
      <c r="CZ9" s="23" t="s">
        <v>459</v>
      </c>
      <c r="DA9" s="23" t="s">
        <v>459</v>
      </c>
      <c r="DB9" s="23" t="s">
        <v>459</v>
      </c>
      <c r="DC9" s="23" t="s">
        <v>459</v>
      </c>
      <c r="DD9" s="23" t="s">
        <v>459</v>
      </c>
      <c r="DE9" s="23" t="s">
        <v>459</v>
      </c>
      <c r="DF9" s="23" t="s">
        <v>459</v>
      </c>
      <c r="DG9" s="23" t="s">
        <v>459</v>
      </c>
      <c r="DH9" s="23" t="s">
        <v>459</v>
      </c>
      <c r="DI9" s="23" t="s">
        <v>459</v>
      </c>
      <c r="DJ9" s="23" t="s">
        <v>459</v>
      </c>
      <c r="DK9" s="23" t="s">
        <v>459</v>
      </c>
      <c r="DL9" s="23" t="s">
        <v>459</v>
      </c>
      <c r="DM9" s="23" t="s">
        <v>459</v>
      </c>
      <c r="DN9" s="23" t="s">
        <v>459</v>
      </c>
      <c r="DO9" s="23" t="s">
        <v>459</v>
      </c>
      <c r="DP9" s="23" t="s">
        <v>459</v>
      </c>
      <c r="DQ9" s="23" t="s">
        <v>459</v>
      </c>
      <c r="DR9" s="23" t="s">
        <v>459</v>
      </c>
      <c r="DS9" s="23" t="s">
        <v>459</v>
      </c>
      <c r="DT9" s="23" t="s">
        <v>459</v>
      </c>
      <c r="DU9" s="23" t="s">
        <v>459</v>
      </c>
      <c r="DV9" s="23" t="s">
        <v>459</v>
      </c>
      <c r="DW9" s="23" t="s">
        <v>459</v>
      </c>
      <c r="DX9" s="23" t="s">
        <v>459</v>
      </c>
      <c r="DY9" s="23" t="s">
        <v>459</v>
      </c>
      <c r="DZ9" s="23" t="s">
        <v>459</v>
      </c>
      <c r="EA9" s="23" t="s">
        <v>459</v>
      </c>
      <c r="EB9" s="23" t="s">
        <v>459</v>
      </c>
      <c r="EC9" s="23" t="s">
        <v>459</v>
      </c>
      <c r="ED9" s="23" t="s">
        <v>459</v>
      </c>
      <c r="EE9" s="23" t="s">
        <v>459</v>
      </c>
      <c r="EF9" s="23" t="s">
        <v>459</v>
      </c>
      <c r="EG9" s="23" t="s">
        <v>459</v>
      </c>
      <c r="EH9" s="23" t="s">
        <v>459</v>
      </c>
      <c r="EI9" s="23" t="s">
        <v>459</v>
      </c>
      <c r="EJ9" s="23" t="s">
        <v>459</v>
      </c>
      <c r="EK9" s="23" t="s">
        <v>459</v>
      </c>
      <c r="EL9" s="23" t="s">
        <v>459</v>
      </c>
      <c r="EM9" s="23" t="s">
        <v>459</v>
      </c>
      <c r="EN9" s="23" t="s">
        <v>459</v>
      </c>
      <c r="EO9" s="23" t="s">
        <v>459</v>
      </c>
      <c r="EP9" s="23" t="s">
        <v>459</v>
      </c>
      <c r="EQ9" s="23" t="s">
        <v>459</v>
      </c>
      <c r="ER9" s="23" t="s">
        <v>459</v>
      </c>
      <c r="ES9" s="23" t="s">
        <v>459</v>
      </c>
      <c r="ET9" s="23" t="s">
        <v>459</v>
      </c>
      <c r="EU9" s="23" t="s">
        <v>459</v>
      </c>
      <c r="EV9" s="23" t="s">
        <v>459</v>
      </c>
      <c r="EW9" s="23" t="s">
        <v>459</v>
      </c>
      <c r="EX9" s="23" t="s">
        <v>459</v>
      </c>
      <c r="EY9" s="23" t="s">
        <v>459</v>
      </c>
      <c r="EZ9" s="23" t="s">
        <v>459</v>
      </c>
      <c r="FA9" s="23" t="s">
        <v>459</v>
      </c>
      <c r="FB9" s="23" t="s">
        <v>459</v>
      </c>
      <c r="FC9" s="23" t="s">
        <v>459</v>
      </c>
      <c r="FD9" s="23" t="s">
        <v>459</v>
      </c>
      <c r="FE9" s="23" t="s">
        <v>459</v>
      </c>
      <c r="FF9" s="23" t="s">
        <v>459</v>
      </c>
      <c r="FG9" s="23" t="s">
        <v>459</v>
      </c>
      <c r="FH9" s="23" t="s">
        <v>459</v>
      </c>
      <c r="FI9" s="23" t="s">
        <v>459</v>
      </c>
      <c r="FJ9" s="23" t="s">
        <v>459</v>
      </c>
      <c r="FK9" s="23" t="s">
        <v>459</v>
      </c>
      <c r="FL9" s="23" t="s">
        <v>459</v>
      </c>
      <c r="FM9" s="23" t="s">
        <v>459</v>
      </c>
      <c r="FN9" s="23" t="s">
        <v>459</v>
      </c>
      <c r="FO9" s="23" t="s">
        <v>459</v>
      </c>
      <c r="FP9" s="23" t="s">
        <v>459</v>
      </c>
      <c r="FQ9" s="23" t="s">
        <v>459</v>
      </c>
      <c r="FR9" s="23" t="s">
        <v>459</v>
      </c>
      <c r="FS9" s="23" t="s">
        <v>459</v>
      </c>
      <c r="FT9" s="23" t="s">
        <v>459</v>
      </c>
      <c r="FU9" s="23" t="s">
        <v>459</v>
      </c>
      <c r="FV9" s="23" t="s">
        <v>459</v>
      </c>
      <c r="FW9" s="23" t="s">
        <v>459</v>
      </c>
      <c r="FX9" s="23" t="s">
        <v>459</v>
      </c>
      <c r="FY9" s="23" t="s">
        <v>459</v>
      </c>
      <c r="FZ9" s="23" t="s">
        <v>459</v>
      </c>
      <c r="GA9" s="23" t="s">
        <v>459</v>
      </c>
      <c r="GB9" s="23" t="s">
        <v>459</v>
      </c>
      <c r="GC9" s="23" t="s">
        <v>459</v>
      </c>
      <c r="GD9" s="23" t="s">
        <v>459</v>
      </c>
      <c r="GE9" s="23" t="s">
        <v>459</v>
      </c>
      <c r="GF9" s="23" t="s">
        <v>459</v>
      </c>
      <c r="GG9" s="23" t="s">
        <v>459</v>
      </c>
      <c r="GH9" s="23" t="s">
        <v>459</v>
      </c>
      <c r="GI9" s="23" t="s">
        <v>459</v>
      </c>
      <c r="GJ9" s="23" t="s">
        <v>459</v>
      </c>
      <c r="GK9" s="23" t="s">
        <v>459</v>
      </c>
      <c r="GL9" s="23" t="s">
        <v>459</v>
      </c>
      <c r="GM9" s="23" t="s">
        <v>459</v>
      </c>
      <c r="GN9" s="23" t="s">
        <v>459</v>
      </c>
      <c r="GO9" s="23" t="s">
        <v>459</v>
      </c>
      <c r="GP9" s="23" t="s">
        <v>459</v>
      </c>
      <c r="GQ9" s="23" t="s">
        <v>459</v>
      </c>
      <c r="GR9" s="23" t="s">
        <v>459</v>
      </c>
      <c r="GS9" s="23" t="s">
        <v>459</v>
      </c>
      <c r="GT9" s="23" t="s">
        <v>459</v>
      </c>
      <c r="GU9" s="23" t="s">
        <v>459</v>
      </c>
      <c r="GV9" s="23" t="s">
        <v>459</v>
      </c>
      <c r="GW9" s="23" t="s">
        <v>459</v>
      </c>
      <c r="GX9" s="23" t="s">
        <v>459</v>
      </c>
      <c r="GY9" s="23" t="s">
        <v>459</v>
      </c>
      <c r="GZ9" s="23" t="s">
        <v>459</v>
      </c>
      <c r="HA9" s="23" t="s">
        <v>459</v>
      </c>
      <c r="HB9" s="23" t="s">
        <v>459</v>
      </c>
    </row>
    <row r="10" spans="1:210" s="23" customFormat="1">
      <c r="A10" s="28" t="str">
        <f t="shared" si="1"/>
        <v>2015/16</v>
      </c>
      <c r="B10" s="28" t="str">
        <f t="shared" si="0"/>
        <v>2015/16</v>
      </c>
      <c r="C10" s="29"/>
      <c r="D10" s="179"/>
      <c r="E10" s="105" t="s">
        <v>186</v>
      </c>
      <c r="F10" s="31"/>
      <c r="G10" s="23" t="s">
        <v>692</v>
      </c>
      <c r="H10" s="23" t="s">
        <v>692</v>
      </c>
      <c r="I10" s="23" t="s">
        <v>692</v>
      </c>
      <c r="J10" s="23" t="s">
        <v>692</v>
      </c>
      <c r="K10" s="23" t="s">
        <v>459</v>
      </c>
      <c r="L10" s="23" t="s">
        <v>459</v>
      </c>
      <c r="M10" s="23" t="s">
        <v>459</v>
      </c>
      <c r="N10" s="23" t="s">
        <v>459</v>
      </c>
      <c r="O10" s="23" t="s">
        <v>459</v>
      </c>
      <c r="P10" s="23" t="s">
        <v>459</v>
      </c>
      <c r="Q10" s="23" t="s">
        <v>459</v>
      </c>
      <c r="R10" s="23" t="s">
        <v>459</v>
      </c>
      <c r="S10" s="23" t="s">
        <v>459</v>
      </c>
      <c r="T10" s="23" t="s">
        <v>459</v>
      </c>
      <c r="U10" s="23" t="s">
        <v>459</v>
      </c>
      <c r="V10" s="23" t="s">
        <v>459</v>
      </c>
      <c r="W10" s="23" t="s">
        <v>459</v>
      </c>
      <c r="X10" s="23" t="s">
        <v>459</v>
      </c>
      <c r="Y10" s="23" t="s">
        <v>459</v>
      </c>
      <c r="Z10" s="23" t="s">
        <v>459</v>
      </c>
      <c r="AA10" s="23" t="s">
        <v>459</v>
      </c>
      <c r="AB10" s="23" t="s">
        <v>459</v>
      </c>
      <c r="AC10" s="23" t="s">
        <v>459</v>
      </c>
      <c r="AD10" s="23" t="s">
        <v>459</v>
      </c>
      <c r="AE10" s="23" t="s">
        <v>459</v>
      </c>
      <c r="AF10" s="23" t="s">
        <v>459</v>
      </c>
      <c r="AG10" s="23" t="s">
        <v>459</v>
      </c>
      <c r="AH10" s="23" t="s">
        <v>459</v>
      </c>
      <c r="AI10" s="23" t="s">
        <v>459</v>
      </c>
      <c r="AJ10" s="23" t="s">
        <v>459</v>
      </c>
      <c r="AK10" s="23" t="s">
        <v>459</v>
      </c>
      <c r="AL10" s="23" t="s">
        <v>459</v>
      </c>
      <c r="AM10" s="23" t="s">
        <v>459</v>
      </c>
      <c r="AN10" s="23" t="s">
        <v>459</v>
      </c>
      <c r="AO10" s="23" t="s">
        <v>459</v>
      </c>
      <c r="AP10" s="23" t="s">
        <v>459</v>
      </c>
      <c r="AQ10" s="23" t="s">
        <v>459</v>
      </c>
      <c r="AR10" s="23" t="s">
        <v>459</v>
      </c>
      <c r="AS10" s="23" t="s">
        <v>459</v>
      </c>
      <c r="AT10" s="23" t="s">
        <v>459</v>
      </c>
      <c r="AU10" s="23" t="s">
        <v>459</v>
      </c>
      <c r="AV10" s="23" t="s">
        <v>459</v>
      </c>
      <c r="AW10" s="23" t="s">
        <v>459</v>
      </c>
      <c r="AX10" s="23" t="s">
        <v>459</v>
      </c>
      <c r="AY10" s="23" t="s">
        <v>459</v>
      </c>
      <c r="AZ10" s="23" t="s">
        <v>459</v>
      </c>
      <c r="BA10" s="23" t="s">
        <v>459</v>
      </c>
      <c r="BB10" s="23" t="s">
        <v>459</v>
      </c>
      <c r="BC10" s="23" t="s">
        <v>459</v>
      </c>
      <c r="BD10" s="23" t="s">
        <v>459</v>
      </c>
      <c r="BE10" s="23" t="s">
        <v>459</v>
      </c>
      <c r="BF10" s="23" t="s">
        <v>459</v>
      </c>
      <c r="BG10" s="23" t="s">
        <v>459</v>
      </c>
      <c r="BH10" s="23" t="s">
        <v>459</v>
      </c>
      <c r="BI10" s="23" t="s">
        <v>459</v>
      </c>
      <c r="BJ10" s="23" t="s">
        <v>459</v>
      </c>
      <c r="BK10" s="23" t="s">
        <v>459</v>
      </c>
      <c r="BL10" s="23" t="s">
        <v>459</v>
      </c>
      <c r="BM10" s="23" t="s">
        <v>459</v>
      </c>
      <c r="BN10" s="23" t="s">
        <v>459</v>
      </c>
      <c r="BO10" s="23" t="s">
        <v>459</v>
      </c>
      <c r="BP10" s="23" t="s">
        <v>459</v>
      </c>
      <c r="BQ10" s="23" t="s">
        <v>459</v>
      </c>
      <c r="BR10" s="23" t="s">
        <v>459</v>
      </c>
      <c r="BS10" s="23" t="s">
        <v>459</v>
      </c>
      <c r="BT10" s="23" t="s">
        <v>459</v>
      </c>
      <c r="BU10" s="23" t="s">
        <v>459</v>
      </c>
      <c r="BV10" s="23" t="s">
        <v>459</v>
      </c>
      <c r="BW10" s="23" t="s">
        <v>459</v>
      </c>
      <c r="BX10" s="23" t="s">
        <v>459</v>
      </c>
      <c r="BY10" s="23" t="s">
        <v>459</v>
      </c>
      <c r="BZ10" s="23" t="s">
        <v>459</v>
      </c>
      <c r="CA10" s="23" t="s">
        <v>459</v>
      </c>
      <c r="CB10" s="23" t="s">
        <v>459</v>
      </c>
      <c r="CC10" s="23" t="s">
        <v>459</v>
      </c>
      <c r="CD10" s="23" t="s">
        <v>459</v>
      </c>
      <c r="CE10" s="23" t="s">
        <v>459</v>
      </c>
      <c r="CF10" s="23" t="s">
        <v>459</v>
      </c>
      <c r="CG10" s="23" t="s">
        <v>459</v>
      </c>
      <c r="CH10" s="23" t="s">
        <v>459</v>
      </c>
      <c r="CI10" s="23" t="s">
        <v>459</v>
      </c>
      <c r="CJ10" s="23" t="s">
        <v>459</v>
      </c>
      <c r="CK10" s="23" t="s">
        <v>459</v>
      </c>
      <c r="CL10" s="23" t="s">
        <v>459</v>
      </c>
      <c r="CM10" s="23" t="s">
        <v>459</v>
      </c>
      <c r="CN10" s="23" t="s">
        <v>459</v>
      </c>
      <c r="CO10" s="23" t="s">
        <v>459</v>
      </c>
      <c r="CP10" s="23" t="s">
        <v>459</v>
      </c>
      <c r="CQ10" s="23" t="s">
        <v>459</v>
      </c>
      <c r="CR10" s="23" t="s">
        <v>459</v>
      </c>
      <c r="CS10" s="23" t="s">
        <v>459</v>
      </c>
      <c r="CT10" s="23" t="s">
        <v>459</v>
      </c>
      <c r="CU10" s="23" t="s">
        <v>459</v>
      </c>
      <c r="CV10" s="23" t="s">
        <v>459</v>
      </c>
      <c r="CW10" s="23" t="s">
        <v>459</v>
      </c>
      <c r="CX10" s="23" t="s">
        <v>459</v>
      </c>
      <c r="CY10" s="23" t="s">
        <v>459</v>
      </c>
      <c r="CZ10" s="23" t="s">
        <v>459</v>
      </c>
      <c r="DA10" s="23" t="s">
        <v>459</v>
      </c>
      <c r="DB10" s="23" t="s">
        <v>459</v>
      </c>
      <c r="DC10" s="23" t="s">
        <v>459</v>
      </c>
      <c r="DD10" s="23" t="s">
        <v>459</v>
      </c>
      <c r="DE10" s="23" t="s">
        <v>459</v>
      </c>
      <c r="DF10" s="23" t="s">
        <v>459</v>
      </c>
      <c r="DG10" s="23" t="s">
        <v>459</v>
      </c>
      <c r="DH10" s="23" t="s">
        <v>459</v>
      </c>
      <c r="DI10" s="23" t="s">
        <v>459</v>
      </c>
      <c r="DJ10" s="23" t="s">
        <v>459</v>
      </c>
      <c r="DK10" s="23" t="s">
        <v>459</v>
      </c>
      <c r="DL10" s="23" t="s">
        <v>459</v>
      </c>
      <c r="DM10" s="23" t="s">
        <v>459</v>
      </c>
      <c r="DN10" s="23" t="s">
        <v>459</v>
      </c>
      <c r="DO10" s="23" t="s">
        <v>459</v>
      </c>
      <c r="DP10" s="23" t="s">
        <v>459</v>
      </c>
      <c r="DQ10" s="23" t="s">
        <v>459</v>
      </c>
      <c r="DR10" s="23" t="s">
        <v>459</v>
      </c>
      <c r="DS10" s="23" t="s">
        <v>459</v>
      </c>
      <c r="DT10" s="23" t="s">
        <v>459</v>
      </c>
      <c r="DU10" s="23" t="s">
        <v>459</v>
      </c>
      <c r="DV10" s="23" t="s">
        <v>459</v>
      </c>
      <c r="DW10" s="23" t="s">
        <v>459</v>
      </c>
      <c r="DX10" s="23" t="s">
        <v>459</v>
      </c>
      <c r="DY10" s="23" t="s">
        <v>459</v>
      </c>
      <c r="DZ10" s="23" t="s">
        <v>459</v>
      </c>
      <c r="EA10" s="23" t="s">
        <v>459</v>
      </c>
      <c r="EB10" s="23" t="s">
        <v>459</v>
      </c>
      <c r="EC10" s="23" t="s">
        <v>459</v>
      </c>
      <c r="ED10" s="23" t="s">
        <v>459</v>
      </c>
      <c r="EE10" s="23" t="s">
        <v>459</v>
      </c>
      <c r="EF10" s="23" t="s">
        <v>459</v>
      </c>
      <c r="EG10" s="23" t="s">
        <v>459</v>
      </c>
      <c r="EH10" s="23" t="s">
        <v>459</v>
      </c>
      <c r="EI10" s="23" t="s">
        <v>459</v>
      </c>
      <c r="EJ10" s="23" t="s">
        <v>459</v>
      </c>
      <c r="EK10" s="23" t="s">
        <v>459</v>
      </c>
      <c r="EL10" s="23" t="s">
        <v>459</v>
      </c>
      <c r="EM10" s="23" t="s">
        <v>459</v>
      </c>
      <c r="EN10" s="23" t="s">
        <v>459</v>
      </c>
      <c r="EO10" s="23" t="s">
        <v>459</v>
      </c>
      <c r="EP10" s="23" t="s">
        <v>459</v>
      </c>
      <c r="EQ10" s="23" t="s">
        <v>459</v>
      </c>
      <c r="ER10" s="23" t="s">
        <v>459</v>
      </c>
      <c r="ES10" s="23" t="s">
        <v>459</v>
      </c>
      <c r="ET10" s="23" t="s">
        <v>459</v>
      </c>
      <c r="EU10" s="23" t="s">
        <v>459</v>
      </c>
      <c r="EV10" s="23" t="s">
        <v>459</v>
      </c>
      <c r="EW10" s="23" t="s">
        <v>459</v>
      </c>
      <c r="EX10" s="23" t="s">
        <v>459</v>
      </c>
      <c r="EY10" s="23" t="s">
        <v>459</v>
      </c>
      <c r="EZ10" s="23" t="s">
        <v>459</v>
      </c>
      <c r="FA10" s="23" t="s">
        <v>459</v>
      </c>
      <c r="FB10" s="23" t="s">
        <v>459</v>
      </c>
      <c r="FC10" s="23" t="s">
        <v>459</v>
      </c>
      <c r="FD10" s="23" t="s">
        <v>459</v>
      </c>
      <c r="FE10" s="23" t="s">
        <v>459</v>
      </c>
      <c r="FF10" s="23" t="s">
        <v>459</v>
      </c>
      <c r="FG10" s="23" t="s">
        <v>459</v>
      </c>
      <c r="FH10" s="23" t="s">
        <v>459</v>
      </c>
      <c r="FI10" s="23" t="s">
        <v>459</v>
      </c>
      <c r="FJ10" s="23" t="s">
        <v>459</v>
      </c>
      <c r="FK10" s="23" t="s">
        <v>459</v>
      </c>
      <c r="FL10" s="23" t="s">
        <v>459</v>
      </c>
      <c r="FM10" s="23" t="s">
        <v>459</v>
      </c>
      <c r="FN10" s="23" t="s">
        <v>459</v>
      </c>
      <c r="FO10" s="23" t="s">
        <v>459</v>
      </c>
      <c r="FP10" s="23" t="s">
        <v>459</v>
      </c>
      <c r="FQ10" s="23" t="s">
        <v>459</v>
      </c>
      <c r="FR10" s="23" t="s">
        <v>459</v>
      </c>
      <c r="FS10" s="23" t="s">
        <v>459</v>
      </c>
      <c r="FT10" s="23" t="s">
        <v>459</v>
      </c>
      <c r="FU10" s="23" t="s">
        <v>459</v>
      </c>
      <c r="FV10" s="23" t="s">
        <v>459</v>
      </c>
      <c r="FW10" s="23" t="s">
        <v>459</v>
      </c>
      <c r="FX10" s="23" t="s">
        <v>459</v>
      </c>
      <c r="FY10" s="23" t="s">
        <v>459</v>
      </c>
      <c r="FZ10" s="23" t="s">
        <v>459</v>
      </c>
      <c r="GA10" s="23" t="s">
        <v>459</v>
      </c>
      <c r="GB10" s="23" t="s">
        <v>459</v>
      </c>
      <c r="GC10" s="23" t="s">
        <v>459</v>
      </c>
      <c r="GD10" s="23" t="s">
        <v>459</v>
      </c>
      <c r="GE10" s="23" t="s">
        <v>459</v>
      </c>
      <c r="GF10" s="23" t="s">
        <v>459</v>
      </c>
      <c r="GG10" s="23" t="s">
        <v>459</v>
      </c>
      <c r="GH10" s="23" t="s">
        <v>459</v>
      </c>
      <c r="GI10" s="23" t="s">
        <v>459</v>
      </c>
      <c r="GJ10" s="23" t="s">
        <v>459</v>
      </c>
      <c r="GK10" s="23" t="s">
        <v>459</v>
      </c>
      <c r="GL10" s="23" t="s">
        <v>459</v>
      </c>
      <c r="GM10" s="23" t="s">
        <v>459</v>
      </c>
      <c r="GN10" s="23" t="s">
        <v>459</v>
      </c>
      <c r="GO10" s="23" t="s">
        <v>459</v>
      </c>
      <c r="GP10" s="23" t="s">
        <v>459</v>
      </c>
      <c r="GQ10" s="23" t="s">
        <v>459</v>
      </c>
      <c r="GR10" s="23" t="s">
        <v>459</v>
      </c>
      <c r="GS10" s="23" t="s">
        <v>459</v>
      </c>
      <c r="GT10" s="23" t="s">
        <v>459</v>
      </c>
      <c r="GU10" s="23" t="s">
        <v>459</v>
      </c>
      <c r="GV10" s="23" t="s">
        <v>459</v>
      </c>
      <c r="GW10" s="23" t="s">
        <v>459</v>
      </c>
      <c r="GX10" s="23" t="s">
        <v>459</v>
      </c>
      <c r="GY10" s="23" t="s">
        <v>459</v>
      </c>
      <c r="GZ10" s="23" t="s">
        <v>459</v>
      </c>
      <c r="HA10" s="23" t="s">
        <v>459</v>
      </c>
      <c r="HB10" s="23" t="s">
        <v>459</v>
      </c>
    </row>
    <row r="11" spans="1:210" s="23" customFormat="1">
      <c r="A11" s="28" t="str">
        <f t="shared" si="1"/>
        <v/>
      </c>
      <c r="B11" s="28" t="str">
        <f t="shared" si="0"/>
        <v/>
      </c>
      <c r="C11" s="29"/>
      <c r="D11" s="179"/>
      <c r="E11" s="29"/>
      <c r="F11" s="31"/>
    </row>
    <row r="12" spans="1:210" s="23" customFormat="1">
      <c r="A12" s="28" t="str">
        <f t="shared" si="1"/>
        <v/>
      </c>
      <c r="B12" s="28" t="str">
        <f t="shared" si="0"/>
        <v/>
      </c>
      <c r="C12" s="29"/>
      <c r="D12" s="179"/>
      <c r="E12" s="29"/>
      <c r="F12" s="31"/>
    </row>
    <row r="13" spans="1:210" s="23" customFormat="1">
      <c r="A13" s="28" t="str">
        <f t="shared" si="1"/>
        <v/>
      </c>
      <c r="B13" s="28" t="str">
        <f t="shared" si="0"/>
        <v/>
      </c>
      <c r="C13" s="29"/>
      <c r="D13" s="179"/>
      <c r="E13" s="29"/>
      <c r="F13" s="31"/>
    </row>
    <row r="14" spans="1:210" s="23" customFormat="1">
      <c r="A14" s="28" t="str">
        <f t="shared" si="1"/>
        <v/>
      </c>
      <c r="B14" s="28" t="str">
        <f t="shared" si="0"/>
        <v/>
      </c>
      <c r="C14" s="29"/>
      <c r="D14" s="179"/>
      <c r="E14" s="29"/>
      <c r="F14" s="31"/>
    </row>
    <row r="15" spans="1:210" s="23" customFormat="1">
      <c r="A15" s="28" t="str">
        <f t="shared" si="1"/>
        <v/>
      </c>
      <c r="B15" s="28" t="str">
        <f t="shared" si="0"/>
        <v/>
      </c>
      <c r="C15" s="29"/>
      <c r="D15" s="179"/>
      <c r="E15" s="29"/>
      <c r="F15" s="31"/>
    </row>
    <row r="16" spans="1:210" s="23" customFormat="1">
      <c r="A16" s="28" t="str">
        <f t="shared" si="1"/>
        <v/>
      </c>
      <c r="B16" s="28" t="str">
        <f t="shared" si="0"/>
        <v/>
      </c>
      <c r="C16" s="29"/>
      <c r="D16" s="179"/>
      <c r="E16" s="29"/>
      <c r="F16" s="31"/>
    </row>
    <row r="17" spans="1:6" s="23" customFormat="1">
      <c r="A17" s="28" t="str">
        <f t="shared" si="1"/>
        <v/>
      </c>
      <c r="B17" s="28" t="str">
        <f t="shared" si="0"/>
        <v/>
      </c>
      <c r="C17" s="29"/>
      <c r="D17" s="179"/>
      <c r="E17" s="29"/>
      <c r="F17" s="31"/>
    </row>
    <row r="18" spans="1:6" s="23" customFormat="1">
      <c r="A18" s="28" t="str">
        <f t="shared" si="1"/>
        <v/>
      </c>
      <c r="B18" s="28" t="str">
        <f t="shared" si="0"/>
        <v/>
      </c>
      <c r="C18" s="29"/>
      <c r="D18" s="179"/>
      <c r="E18" s="29"/>
      <c r="F18" s="31"/>
    </row>
    <row r="19" spans="1:6" s="23" customFormat="1">
      <c r="A19" s="28" t="str">
        <f t="shared" si="1"/>
        <v/>
      </c>
      <c r="B19" s="28" t="str">
        <f t="shared" si="0"/>
        <v/>
      </c>
      <c r="C19" s="29"/>
      <c r="D19" s="179"/>
      <c r="E19" s="29"/>
      <c r="F19" s="31"/>
    </row>
    <row r="20" spans="1:6" s="23" customFormat="1">
      <c r="A20" s="28" t="str">
        <f t="shared" si="1"/>
        <v/>
      </c>
      <c r="B20" s="28" t="str">
        <f t="shared" si="0"/>
        <v/>
      </c>
      <c r="C20" s="29"/>
      <c r="D20" s="179"/>
      <c r="E20" s="29"/>
      <c r="F20" s="31"/>
    </row>
    <row r="21" spans="1:6" s="23" customFormat="1">
      <c r="A21" s="28" t="str">
        <f t="shared" si="1"/>
        <v/>
      </c>
      <c r="B21" s="28" t="str">
        <f t="shared" si="0"/>
        <v/>
      </c>
      <c r="C21" s="29"/>
      <c r="D21" s="179"/>
      <c r="E21" s="29"/>
      <c r="F21" s="31"/>
    </row>
    <row r="22" spans="1:6" s="23" customFormat="1">
      <c r="A22" s="28" t="str">
        <f t="shared" si="1"/>
        <v/>
      </c>
      <c r="B22" s="28" t="str">
        <f t="shared" si="0"/>
        <v/>
      </c>
      <c r="C22" s="29"/>
      <c r="D22" s="179"/>
      <c r="E22" s="29"/>
      <c r="F22" s="31"/>
    </row>
    <row r="23" spans="1:6" s="23" customFormat="1">
      <c r="A23" s="28" t="str">
        <f t="shared" si="1"/>
        <v/>
      </c>
      <c r="B23" s="28" t="str">
        <f t="shared" si="0"/>
        <v/>
      </c>
      <c r="C23" s="29"/>
      <c r="D23" s="179"/>
      <c r="E23" s="29"/>
      <c r="F23" s="31"/>
    </row>
    <row r="24" spans="1:6">
      <c r="A24" s="28" t="str">
        <f t="shared" si="1"/>
        <v/>
      </c>
      <c r="B24" s="28" t="str">
        <f t="shared" si="0"/>
        <v/>
      </c>
      <c r="D24" s="179"/>
    </row>
    <row r="25" spans="1:6">
      <c r="A25" s="28" t="str">
        <f t="shared" si="1"/>
        <v/>
      </c>
      <c r="B25" s="28" t="str">
        <f t="shared" si="0"/>
        <v/>
      </c>
      <c r="D25" s="179"/>
    </row>
    <row r="26" spans="1:6">
      <c r="A26" s="28" t="str">
        <f t="shared" si="1"/>
        <v/>
      </c>
      <c r="B26" s="28" t="str">
        <f t="shared" si="0"/>
        <v/>
      </c>
      <c r="D26" s="179"/>
    </row>
    <row r="27" spans="1:6">
      <c r="A27" s="28" t="str">
        <f t="shared" si="1"/>
        <v/>
      </c>
      <c r="B27" s="28" t="str">
        <f t="shared" si="0"/>
        <v/>
      </c>
      <c r="D27" s="179"/>
    </row>
    <row r="28" spans="1:6">
      <c r="A28" s="28" t="str">
        <f t="shared" si="1"/>
        <v/>
      </c>
      <c r="B28" s="28" t="str">
        <f t="shared" si="0"/>
        <v/>
      </c>
      <c r="D28" s="179"/>
    </row>
    <row r="29" spans="1:6">
      <c r="A29" s="28" t="str">
        <f t="shared" si="1"/>
        <v/>
      </c>
      <c r="B29" s="28" t="str">
        <f t="shared" si="0"/>
        <v/>
      </c>
      <c r="D29" s="179"/>
    </row>
    <row r="30" spans="1:6">
      <c r="A30" s="28" t="str">
        <f t="shared" si="1"/>
        <v/>
      </c>
      <c r="B30" s="28" t="str">
        <f t="shared" si="0"/>
        <v/>
      </c>
      <c r="D30" s="179"/>
    </row>
    <row r="31" spans="1:6">
      <c r="A31" s="28" t="str">
        <f t="shared" si="1"/>
        <v/>
      </c>
      <c r="B31" s="28" t="str">
        <f t="shared" si="0"/>
        <v/>
      </c>
      <c r="D31" s="179"/>
    </row>
    <row r="32" spans="1:6">
      <c r="A32" s="28" t="str">
        <f t="shared" si="1"/>
        <v/>
      </c>
      <c r="B32" s="28" t="str">
        <f t="shared" si="0"/>
        <v/>
      </c>
      <c r="D32" s="179"/>
    </row>
    <row r="33" spans="1:5">
      <c r="A33" s="28" t="str">
        <f t="shared" si="1"/>
        <v/>
      </c>
      <c r="B33" s="28" t="str">
        <f t="shared" si="0"/>
        <v/>
      </c>
      <c r="D33" s="179"/>
    </row>
    <row r="34" spans="1:5">
      <c r="A34" s="28" t="str">
        <f t="shared" si="1"/>
        <v/>
      </c>
      <c r="B34" s="28" t="str">
        <f t="shared" si="0"/>
        <v/>
      </c>
      <c r="D34" s="179"/>
    </row>
    <row r="35" spans="1:5">
      <c r="A35" s="28" t="str">
        <f t="shared" si="1"/>
        <v/>
      </c>
      <c r="B35" s="28" t="str">
        <f t="shared" si="0"/>
        <v/>
      </c>
      <c r="D35" s="179"/>
    </row>
    <row r="36" spans="1:5">
      <c r="A36" s="28" t="str">
        <f t="shared" si="1"/>
        <v/>
      </c>
      <c r="B36" s="28" t="str">
        <f t="shared" si="0"/>
        <v/>
      </c>
      <c r="D36" s="179"/>
    </row>
    <row r="37" spans="1:5">
      <c r="A37" s="28" t="str">
        <f t="shared" si="1"/>
        <v/>
      </c>
      <c r="B37" s="28" t="str">
        <f t="shared" si="0"/>
        <v/>
      </c>
      <c r="D37" s="179"/>
    </row>
    <row r="38" spans="1:5">
      <c r="A38" s="28" t="str">
        <f t="shared" si="1"/>
        <v/>
      </c>
      <c r="B38" s="28" t="str">
        <f t="shared" si="0"/>
        <v/>
      </c>
      <c r="D38" s="3"/>
      <c r="E38" s="105"/>
    </row>
    <row r="39" spans="1:5">
      <c r="A39" s="28" t="str">
        <f t="shared" si="1"/>
        <v/>
      </c>
      <c r="B39" s="28" t="str">
        <f t="shared" si="0"/>
        <v/>
      </c>
      <c r="D39" s="3"/>
      <c r="E39" s="105"/>
    </row>
    <row r="40" spans="1:5">
      <c r="A40" s="28" t="str">
        <f t="shared" si="1"/>
        <v/>
      </c>
      <c r="B40" s="28" t="str">
        <f t="shared" si="0"/>
        <v/>
      </c>
      <c r="D40" s="179"/>
      <c r="E40" s="105"/>
    </row>
    <row r="41" spans="1:5">
      <c r="A41" s="28" t="str">
        <f t="shared" si="1"/>
        <v/>
      </c>
      <c r="B41" s="28" t="str">
        <f t="shared" si="0"/>
        <v/>
      </c>
      <c r="D41" s="179"/>
      <c r="E41" s="105"/>
    </row>
    <row r="42" spans="1:5">
      <c r="A42" s="28" t="str">
        <f t="shared" si="1"/>
        <v/>
      </c>
      <c r="B42" s="28" t="str">
        <f t="shared" si="0"/>
        <v/>
      </c>
      <c r="D42" s="179"/>
      <c r="E42" s="105"/>
    </row>
    <row r="43" spans="1:5">
      <c r="A43" s="28" t="str">
        <f t="shared" si="1"/>
        <v/>
      </c>
      <c r="B43" s="28" t="str">
        <f t="shared" si="0"/>
        <v/>
      </c>
      <c r="D43" s="179"/>
      <c r="E43" s="105"/>
    </row>
    <row r="44" spans="1:5">
      <c r="A44" s="28" t="str">
        <f t="shared" si="1"/>
        <v/>
      </c>
      <c r="B44" s="28" t="str">
        <f t="shared" si="0"/>
        <v/>
      </c>
      <c r="D44" s="179"/>
      <c r="E44" s="105"/>
    </row>
    <row r="45" spans="1:5">
      <c r="A45" s="28" t="str">
        <f t="shared" si="1"/>
        <v/>
      </c>
      <c r="B45" s="28" t="str">
        <f t="shared" si="0"/>
        <v/>
      </c>
      <c r="D45" s="179"/>
      <c r="E45" s="105"/>
    </row>
    <row r="46" spans="1:5">
      <c r="A46" s="28" t="str">
        <f t="shared" si="1"/>
        <v/>
      </c>
      <c r="B46" s="28" t="str">
        <f t="shared" si="0"/>
        <v/>
      </c>
      <c r="D46" s="179"/>
      <c r="E46" s="105"/>
    </row>
    <row r="47" spans="1:5">
      <c r="A47" s="28" t="str">
        <f t="shared" si="1"/>
        <v/>
      </c>
      <c r="B47" s="28" t="str">
        <f t="shared" si="0"/>
        <v/>
      </c>
      <c r="D47" s="179"/>
      <c r="E47" s="105"/>
    </row>
    <row r="48" spans="1:5">
      <c r="A48" s="28" t="str">
        <f t="shared" si="1"/>
        <v/>
      </c>
      <c r="B48" s="28" t="str">
        <f t="shared" si="0"/>
        <v/>
      </c>
      <c r="D48" s="179"/>
      <c r="E48" s="105"/>
    </row>
    <row r="49" spans="1:5">
      <c r="A49" s="28" t="str">
        <f t="shared" si="1"/>
        <v/>
      </c>
      <c r="B49" s="28" t="str">
        <f t="shared" si="0"/>
        <v/>
      </c>
      <c r="D49" s="179"/>
      <c r="E49" s="105"/>
    </row>
    <row r="50" spans="1:5">
      <c r="A50" s="28" t="str">
        <f t="shared" si="1"/>
        <v/>
      </c>
      <c r="B50" s="28" t="str">
        <f t="shared" si="0"/>
        <v/>
      </c>
      <c r="D50" s="179"/>
      <c r="E50" s="105"/>
    </row>
    <row r="51" spans="1:5">
      <c r="A51" s="28" t="str">
        <f t="shared" si="1"/>
        <v/>
      </c>
      <c r="B51" s="28" t="str">
        <f t="shared" si="0"/>
        <v/>
      </c>
      <c r="D51" s="179"/>
      <c r="E51" s="105"/>
    </row>
    <row r="52" spans="1:5">
      <c r="A52" s="28" t="str">
        <f t="shared" si="1"/>
        <v/>
      </c>
      <c r="B52" s="28" t="str">
        <f t="shared" si="0"/>
        <v/>
      </c>
      <c r="D52" s="179"/>
      <c r="E52" s="105"/>
    </row>
    <row r="53" spans="1:5">
      <c r="A53" s="28" t="str">
        <f t="shared" si="1"/>
        <v/>
      </c>
      <c r="B53" s="28" t="str">
        <f t="shared" si="0"/>
        <v/>
      </c>
      <c r="D53" s="179"/>
      <c r="E53" s="105"/>
    </row>
    <row r="54" spans="1:5">
      <c r="A54" s="28" t="str">
        <f t="shared" si="1"/>
        <v/>
      </c>
      <c r="B54" s="28" t="str">
        <f t="shared" si="0"/>
        <v/>
      </c>
      <c r="D54" s="179"/>
      <c r="E54" s="105"/>
    </row>
    <row r="55" spans="1:5">
      <c r="A55" s="28" t="str">
        <f t="shared" si="1"/>
        <v/>
      </c>
      <c r="B55" s="28" t="str">
        <f t="shared" si="0"/>
        <v/>
      </c>
      <c r="D55" s="179"/>
      <c r="E55" s="105"/>
    </row>
    <row r="56" spans="1:5">
      <c r="A56" s="28" t="str">
        <f t="shared" si="1"/>
        <v/>
      </c>
      <c r="B56" s="28" t="str">
        <f t="shared" si="0"/>
        <v/>
      </c>
      <c r="D56" s="179"/>
      <c r="E56" s="105"/>
    </row>
    <row r="57" spans="1:5">
      <c r="A57" s="28" t="str">
        <f t="shared" si="1"/>
        <v/>
      </c>
      <c r="B57" s="28" t="str">
        <f t="shared" si="0"/>
        <v/>
      </c>
      <c r="D57" s="179"/>
      <c r="E57" s="105"/>
    </row>
    <row r="58" spans="1:5">
      <c r="A58" s="28" t="str">
        <f t="shared" si="1"/>
        <v/>
      </c>
      <c r="B58" s="28" t="str">
        <f t="shared" si="0"/>
        <v/>
      </c>
      <c r="D58" s="179"/>
      <c r="E58" s="105"/>
    </row>
    <row r="59" spans="1:5">
      <c r="A59" s="28" t="str">
        <f t="shared" si="1"/>
        <v/>
      </c>
      <c r="B59" s="28" t="str">
        <f t="shared" si="0"/>
        <v/>
      </c>
      <c r="D59" s="179"/>
      <c r="E59" s="105"/>
    </row>
    <row r="60" spans="1:5">
      <c r="A60" s="28" t="str">
        <f t="shared" si="1"/>
        <v/>
      </c>
      <c r="B60" s="28" t="str">
        <f t="shared" si="0"/>
        <v/>
      </c>
      <c r="D60" s="179"/>
      <c r="E60" s="105"/>
    </row>
    <row r="61" spans="1:5">
      <c r="A61" s="28" t="str">
        <f t="shared" si="1"/>
        <v/>
      </c>
      <c r="B61" s="28" t="str">
        <f t="shared" si="0"/>
        <v/>
      </c>
      <c r="D61" s="179"/>
      <c r="E61" s="105"/>
    </row>
    <row r="62" spans="1:5">
      <c r="A62" s="28" t="str">
        <f t="shared" si="1"/>
        <v/>
      </c>
      <c r="B62" s="28" t="str">
        <f t="shared" si="0"/>
        <v/>
      </c>
      <c r="D62" s="179"/>
      <c r="E62" s="105"/>
    </row>
    <row r="63" spans="1:5">
      <c r="A63" s="28" t="str">
        <f t="shared" si="1"/>
        <v/>
      </c>
      <c r="B63" s="28" t="str">
        <f t="shared" si="0"/>
        <v/>
      </c>
      <c r="D63" s="179"/>
      <c r="E63" s="105"/>
    </row>
    <row r="64" spans="1:5">
      <c r="A64" s="28" t="str">
        <f t="shared" si="1"/>
        <v/>
      </c>
      <c r="B64" s="28" t="str">
        <f t="shared" si="0"/>
        <v/>
      </c>
      <c r="D64" s="179"/>
      <c r="E64" s="105"/>
    </row>
    <row r="65" spans="1:5">
      <c r="A65" s="28" t="str">
        <f t="shared" si="1"/>
        <v/>
      </c>
      <c r="B65" s="28" t="str">
        <f t="shared" si="0"/>
        <v/>
      </c>
      <c r="D65" s="179"/>
      <c r="E65" s="105"/>
    </row>
    <row r="66" spans="1:5">
      <c r="A66" s="28" t="str">
        <f t="shared" si="1"/>
        <v/>
      </c>
      <c r="B66" s="28" t="str">
        <f t="shared" si="0"/>
        <v/>
      </c>
      <c r="D66" s="179"/>
      <c r="E66" s="105"/>
    </row>
    <row r="67" spans="1:5">
      <c r="A67" s="28" t="str">
        <f t="shared" si="1"/>
        <v/>
      </c>
      <c r="B67" s="28" t="str">
        <f t="shared" si="0"/>
        <v/>
      </c>
      <c r="D67" s="179"/>
      <c r="E67" s="105"/>
    </row>
    <row r="68" spans="1:5">
      <c r="A68" s="28" t="str">
        <f t="shared" si="1"/>
        <v/>
      </c>
      <c r="B68" s="28" t="str">
        <f t="shared" si="0"/>
        <v/>
      </c>
      <c r="D68" s="179"/>
      <c r="E68" s="105"/>
    </row>
    <row r="69" spans="1:5">
      <c r="A69" s="28" t="str">
        <f t="shared" si="1"/>
        <v/>
      </c>
      <c r="B69" s="28" t="str">
        <f t="shared" si="0"/>
        <v/>
      </c>
      <c r="D69" s="179"/>
      <c r="E69" s="105"/>
    </row>
    <row r="70" spans="1:5">
      <c r="A70" s="28" t="str">
        <f t="shared" si="1"/>
        <v/>
      </c>
      <c r="B70" s="28" t="str">
        <f t="shared" ref="B70:B133" si="2">CONCATENATE(C70,E70)</f>
        <v/>
      </c>
      <c r="D70" s="3"/>
      <c r="E70" s="105"/>
    </row>
    <row r="71" spans="1:5">
      <c r="A71" s="28" t="str">
        <f t="shared" ref="A71:A134" si="3">CONCATENATE(D71,E71)</f>
        <v/>
      </c>
      <c r="B71" s="28" t="str">
        <f t="shared" si="2"/>
        <v/>
      </c>
      <c r="D71" s="3"/>
      <c r="E71" s="105"/>
    </row>
    <row r="72" spans="1:5">
      <c r="A72" s="28" t="str">
        <f t="shared" si="3"/>
        <v/>
      </c>
      <c r="B72" s="28" t="str">
        <f t="shared" si="2"/>
        <v/>
      </c>
      <c r="D72" s="179"/>
      <c r="E72" s="105"/>
    </row>
    <row r="73" spans="1:5">
      <c r="A73" s="28" t="str">
        <f t="shared" si="3"/>
        <v/>
      </c>
      <c r="B73" s="28" t="str">
        <f t="shared" si="2"/>
        <v/>
      </c>
      <c r="D73" s="179"/>
      <c r="E73" s="105"/>
    </row>
    <row r="74" spans="1:5">
      <c r="A74" s="28" t="str">
        <f t="shared" si="3"/>
        <v/>
      </c>
      <c r="B74" s="28" t="str">
        <f t="shared" si="2"/>
        <v/>
      </c>
      <c r="D74" s="179"/>
      <c r="E74" s="105"/>
    </row>
    <row r="75" spans="1:5">
      <c r="A75" s="28" t="str">
        <f t="shared" si="3"/>
        <v/>
      </c>
      <c r="B75" s="28" t="str">
        <f t="shared" si="2"/>
        <v/>
      </c>
      <c r="D75" s="179"/>
      <c r="E75" s="105"/>
    </row>
    <row r="76" spans="1:5">
      <c r="A76" s="28" t="str">
        <f t="shared" si="3"/>
        <v/>
      </c>
      <c r="B76" s="28" t="str">
        <f t="shared" si="2"/>
        <v/>
      </c>
      <c r="D76" s="179"/>
      <c r="E76" s="105"/>
    </row>
    <row r="77" spans="1:5">
      <c r="A77" s="28" t="str">
        <f t="shared" si="3"/>
        <v/>
      </c>
      <c r="B77" s="28" t="str">
        <f t="shared" si="2"/>
        <v/>
      </c>
      <c r="D77" s="179"/>
      <c r="E77" s="105"/>
    </row>
    <row r="78" spans="1:5">
      <c r="A78" s="28" t="str">
        <f t="shared" si="3"/>
        <v/>
      </c>
      <c r="B78" s="28" t="str">
        <f t="shared" si="2"/>
        <v/>
      </c>
      <c r="D78" s="179"/>
      <c r="E78" s="105"/>
    </row>
    <row r="79" spans="1:5">
      <c r="A79" s="28" t="str">
        <f t="shared" si="3"/>
        <v/>
      </c>
      <c r="B79" s="28" t="str">
        <f t="shared" si="2"/>
        <v/>
      </c>
      <c r="D79" s="179"/>
      <c r="E79" s="105"/>
    </row>
    <row r="80" spans="1:5">
      <c r="A80" s="28" t="str">
        <f t="shared" si="3"/>
        <v/>
      </c>
      <c r="B80" s="28" t="str">
        <f t="shared" si="2"/>
        <v/>
      </c>
      <c r="D80" s="179"/>
      <c r="E80" s="105"/>
    </row>
    <row r="81" spans="1:5">
      <c r="A81" s="28" t="str">
        <f t="shared" si="3"/>
        <v/>
      </c>
      <c r="B81" s="28" t="str">
        <f t="shared" si="2"/>
        <v/>
      </c>
      <c r="D81" s="179"/>
      <c r="E81" s="105"/>
    </row>
    <row r="82" spans="1:5">
      <c r="A82" s="28" t="str">
        <f t="shared" si="3"/>
        <v/>
      </c>
      <c r="B82" s="28" t="str">
        <f t="shared" si="2"/>
        <v/>
      </c>
      <c r="D82" s="179"/>
      <c r="E82" s="105"/>
    </row>
    <row r="83" spans="1:5">
      <c r="A83" s="28" t="str">
        <f t="shared" si="3"/>
        <v/>
      </c>
      <c r="B83" s="28" t="str">
        <f t="shared" si="2"/>
        <v/>
      </c>
      <c r="D83" s="179"/>
      <c r="E83" s="105"/>
    </row>
    <row r="84" spans="1:5">
      <c r="A84" s="28" t="str">
        <f t="shared" si="3"/>
        <v/>
      </c>
      <c r="B84" s="28" t="str">
        <f t="shared" si="2"/>
        <v/>
      </c>
      <c r="D84" s="179"/>
      <c r="E84" s="105"/>
    </row>
    <row r="85" spans="1:5">
      <c r="A85" s="28" t="str">
        <f t="shared" si="3"/>
        <v/>
      </c>
      <c r="B85" s="28" t="str">
        <f t="shared" si="2"/>
        <v/>
      </c>
      <c r="D85" s="179"/>
      <c r="E85" s="105"/>
    </row>
    <row r="86" spans="1:5">
      <c r="A86" s="28" t="str">
        <f t="shared" si="3"/>
        <v/>
      </c>
      <c r="B86" s="28" t="str">
        <f t="shared" si="2"/>
        <v/>
      </c>
      <c r="D86" s="179"/>
      <c r="E86" s="105"/>
    </row>
    <row r="87" spans="1:5">
      <c r="A87" s="28" t="str">
        <f t="shared" si="3"/>
        <v/>
      </c>
      <c r="B87" s="28" t="str">
        <f t="shared" si="2"/>
        <v/>
      </c>
      <c r="D87" s="179"/>
      <c r="E87" s="105"/>
    </row>
    <row r="88" spans="1:5">
      <c r="A88" s="28" t="str">
        <f t="shared" si="3"/>
        <v/>
      </c>
      <c r="B88" s="28" t="str">
        <f t="shared" si="2"/>
        <v/>
      </c>
      <c r="D88" s="179"/>
      <c r="E88" s="105"/>
    </row>
    <row r="89" spans="1:5">
      <c r="A89" s="28" t="str">
        <f t="shared" si="3"/>
        <v/>
      </c>
      <c r="B89" s="28" t="str">
        <f t="shared" si="2"/>
        <v/>
      </c>
      <c r="D89" s="179"/>
      <c r="E89" s="105"/>
    </row>
    <row r="90" spans="1:5">
      <c r="A90" s="28" t="str">
        <f t="shared" si="3"/>
        <v/>
      </c>
      <c r="B90" s="28" t="str">
        <f t="shared" si="2"/>
        <v/>
      </c>
      <c r="D90" s="179"/>
      <c r="E90" s="105"/>
    </row>
    <row r="91" spans="1:5">
      <c r="A91" s="28" t="str">
        <f t="shared" si="3"/>
        <v/>
      </c>
      <c r="B91" s="28" t="str">
        <f t="shared" si="2"/>
        <v/>
      </c>
      <c r="D91" s="179"/>
      <c r="E91" s="105"/>
    </row>
    <row r="92" spans="1:5">
      <c r="A92" s="28" t="str">
        <f t="shared" si="3"/>
        <v/>
      </c>
      <c r="B92" s="28" t="str">
        <f t="shared" si="2"/>
        <v/>
      </c>
      <c r="D92" s="179"/>
      <c r="E92" s="105"/>
    </row>
    <row r="93" spans="1:5">
      <c r="A93" s="28" t="str">
        <f t="shared" si="3"/>
        <v/>
      </c>
      <c r="B93" s="28" t="str">
        <f t="shared" si="2"/>
        <v/>
      </c>
      <c r="D93" s="179"/>
      <c r="E93" s="105"/>
    </row>
    <row r="94" spans="1:5">
      <c r="A94" s="28" t="str">
        <f t="shared" si="3"/>
        <v/>
      </c>
      <c r="B94" s="28" t="str">
        <f t="shared" si="2"/>
        <v/>
      </c>
      <c r="D94" s="179"/>
      <c r="E94" s="105"/>
    </row>
    <row r="95" spans="1:5">
      <c r="A95" s="28" t="str">
        <f t="shared" si="3"/>
        <v/>
      </c>
      <c r="B95" s="28" t="str">
        <f t="shared" si="2"/>
        <v/>
      </c>
      <c r="D95" s="179"/>
      <c r="E95" s="105"/>
    </row>
    <row r="96" spans="1:5">
      <c r="A96" s="28" t="str">
        <f t="shared" si="3"/>
        <v/>
      </c>
      <c r="B96" s="28" t="str">
        <f t="shared" si="2"/>
        <v/>
      </c>
      <c r="D96" s="179"/>
      <c r="E96" s="105"/>
    </row>
    <row r="97" spans="1:210">
      <c r="A97" s="28" t="str">
        <f t="shared" si="3"/>
        <v/>
      </c>
      <c r="B97" s="28" t="str">
        <f t="shared" si="2"/>
        <v/>
      </c>
      <c r="D97" s="179"/>
      <c r="E97" s="105"/>
    </row>
    <row r="98" spans="1:210">
      <c r="A98" s="28" t="str">
        <f t="shared" si="3"/>
        <v/>
      </c>
      <c r="B98" s="28" t="str">
        <f t="shared" si="2"/>
        <v/>
      </c>
      <c r="D98" s="179"/>
      <c r="E98" s="105"/>
    </row>
    <row r="99" spans="1:210">
      <c r="A99" s="28" t="str">
        <f t="shared" si="3"/>
        <v/>
      </c>
      <c r="B99" s="28" t="str">
        <f t="shared" si="2"/>
        <v/>
      </c>
      <c r="D99" s="179"/>
      <c r="E99" s="105"/>
    </row>
    <row r="100" spans="1:210">
      <c r="A100" s="28" t="str">
        <f t="shared" si="3"/>
        <v/>
      </c>
      <c r="B100" s="28" t="str">
        <f t="shared" si="2"/>
        <v/>
      </c>
      <c r="D100" s="179"/>
      <c r="E100" s="105"/>
    </row>
    <row r="101" spans="1:210">
      <c r="A101" s="28" t="str">
        <f t="shared" si="3"/>
        <v/>
      </c>
      <c r="B101" s="28" t="str">
        <f t="shared" si="2"/>
        <v/>
      </c>
      <c r="D101" s="179"/>
      <c r="E101" s="105"/>
    </row>
    <row r="102" spans="1:210">
      <c r="A102" s="28" t="str">
        <f t="shared" si="3"/>
        <v/>
      </c>
      <c r="B102" s="28" t="str">
        <f t="shared" si="2"/>
        <v/>
      </c>
      <c r="D102" s="3"/>
      <c r="E102" s="105"/>
      <c r="G102" s="178"/>
      <c r="H102" s="23"/>
      <c r="I102" s="23"/>
      <c r="J102" s="23"/>
      <c r="K102" s="23"/>
      <c r="L102" s="23"/>
      <c r="M102" s="23"/>
      <c r="N102" s="178"/>
      <c r="O102" s="23"/>
      <c r="P102" s="23"/>
      <c r="Q102" s="23"/>
      <c r="R102" s="23"/>
      <c r="S102" s="23"/>
      <c r="T102" s="23"/>
      <c r="U102" s="178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178"/>
      <c r="BL102" s="23"/>
      <c r="BM102" s="23"/>
      <c r="BN102" s="178"/>
      <c r="BO102" s="23"/>
      <c r="BP102" s="23"/>
      <c r="BQ102" s="178"/>
      <c r="BR102" s="23"/>
      <c r="BS102" s="23"/>
      <c r="BT102" s="178"/>
      <c r="BU102" s="23"/>
      <c r="BV102" s="23"/>
      <c r="BW102" s="178"/>
      <c r="BX102" s="23"/>
      <c r="BY102" s="23"/>
      <c r="BZ102" s="178"/>
      <c r="CA102" s="23"/>
      <c r="CB102" s="23"/>
      <c r="CC102" s="178"/>
      <c r="CD102" s="23"/>
      <c r="CE102" s="177"/>
      <c r="CF102" s="177"/>
      <c r="CG102" s="23"/>
      <c r="CH102" s="23"/>
      <c r="CI102" s="178"/>
      <c r="CJ102" s="23"/>
      <c r="CK102" s="23"/>
      <c r="CL102" s="178"/>
      <c r="CM102" s="23"/>
      <c r="CN102" s="23"/>
      <c r="CO102" s="178"/>
      <c r="CP102" s="23"/>
      <c r="CQ102" s="23"/>
      <c r="CR102" s="178"/>
      <c r="CS102" s="23"/>
      <c r="CT102" s="23"/>
      <c r="CU102" s="178"/>
      <c r="CV102" s="23"/>
      <c r="CW102" s="177"/>
      <c r="CX102" s="23"/>
      <c r="CY102" s="177"/>
      <c r="CZ102" s="177"/>
      <c r="DA102" s="178"/>
      <c r="DB102" s="23"/>
      <c r="DC102" s="177"/>
      <c r="DD102" s="177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174"/>
      <c r="GM102" s="174"/>
      <c r="GN102" s="174"/>
      <c r="GO102" s="174"/>
      <c r="GP102" s="174"/>
      <c r="GQ102" s="175"/>
      <c r="GR102" s="175"/>
      <c r="GS102" s="175"/>
      <c r="GT102" s="175"/>
      <c r="GU102" s="175"/>
      <c r="GV102" s="175"/>
      <c r="GW102" s="175"/>
      <c r="GX102" s="175"/>
      <c r="GY102" s="175"/>
      <c r="GZ102" s="175"/>
      <c r="HA102" s="175"/>
      <c r="HB102" s="175"/>
    </row>
    <row r="103" spans="1:210">
      <c r="A103" s="28" t="str">
        <f t="shared" si="3"/>
        <v/>
      </c>
      <c r="B103" s="28" t="str">
        <f t="shared" si="2"/>
        <v/>
      </c>
      <c r="D103" s="3"/>
      <c r="E103" s="105"/>
      <c r="G103" s="178"/>
      <c r="H103" s="23"/>
      <c r="I103" s="23"/>
      <c r="J103" s="23"/>
      <c r="K103" s="23"/>
      <c r="L103" s="23"/>
      <c r="M103" s="23"/>
      <c r="N103" s="178"/>
      <c r="O103" s="23"/>
      <c r="P103" s="23"/>
      <c r="Q103" s="23"/>
      <c r="R103" s="23"/>
      <c r="S103" s="23"/>
      <c r="T103" s="23"/>
      <c r="U103" s="178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178"/>
      <c r="BL103" s="23"/>
      <c r="BM103" s="23"/>
      <c r="BN103" s="178"/>
      <c r="BO103" s="23"/>
      <c r="BP103" s="23"/>
      <c r="BQ103" s="178"/>
      <c r="BR103" s="23"/>
      <c r="BS103" s="23"/>
      <c r="BT103" s="178"/>
      <c r="BU103" s="23"/>
      <c r="BV103" s="23"/>
      <c r="BW103" s="178"/>
      <c r="BX103" s="23"/>
      <c r="BY103" s="23"/>
      <c r="BZ103" s="178"/>
      <c r="CA103" s="23"/>
      <c r="CB103" s="23"/>
      <c r="CC103" s="178"/>
      <c r="CD103" s="23"/>
      <c r="CE103" s="177"/>
      <c r="CF103" s="177"/>
      <c r="CG103" s="23"/>
      <c r="CH103" s="23"/>
      <c r="CI103" s="178"/>
      <c r="CJ103" s="23"/>
      <c r="CK103" s="23"/>
      <c r="CL103" s="178"/>
      <c r="CM103" s="23"/>
      <c r="CN103" s="23"/>
      <c r="CO103" s="178"/>
      <c r="CP103" s="23"/>
      <c r="CQ103" s="23"/>
      <c r="CR103" s="178"/>
      <c r="CS103" s="23"/>
      <c r="CT103" s="23"/>
      <c r="CU103" s="178"/>
      <c r="CV103" s="23"/>
      <c r="CW103" s="177"/>
      <c r="CX103" s="23"/>
      <c r="CY103" s="177"/>
      <c r="CZ103" s="177"/>
      <c r="DA103" s="178"/>
      <c r="DB103" s="23"/>
      <c r="DC103" s="177"/>
      <c r="DD103" s="177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174"/>
      <c r="GM103" s="174"/>
      <c r="GN103" s="174"/>
      <c r="GO103" s="174"/>
      <c r="GP103" s="174"/>
      <c r="GQ103" s="175"/>
      <c r="GR103" s="175"/>
      <c r="GS103" s="175"/>
      <c r="GT103" s="175"/>
      <c r="GU103" s="175"/>
      <c r="GV103" s="175"/>
      <c r="GW103" s="175"/>
      <c r="GX103" s="175"/>
      <c r="GY103" s="175"/>
      <c r="GZ103" s="175"/>
      <c r="HA103" s="175"/>
      <c r="HB103" s="175"/>
    </row>
    <row r="104" spans="1:210">
      <c r="A104" s="28" t="str">
        <f t="shared" si="3"/>
        <v/>
      </c>
      <c r="B104" s="28" t="str">
        <f t="shared" si="2"/>
        <v/>
      </c>
      <c r="D104" s="179"/>
      <c r="E104" s="105"/>
      <c r="G104" s="178"/>
      <c r="H104" s="23"/>
      <c r="I104" s="23"/>
      <c r="J104" s="23"/>
      <c r="K104" s="23"/>
      <c r="L104" s="23"/>
      <c r="M104" s="23"/>
      <c r="N104" s="178"/>
      <c r="O104" s="23"/>
      <c r="P104" s="23"/>
      <c r="Q104" s="23"/>
      <c r="R104" s="23"/>
      <c r="S104" s="23"/>
      <c r="T104" s="23"/>
      <c r="U104" s="178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178"/>
      <c r="BL104" s="23"/>
      <c r="BM104" s="23"/>
      <c r="BN104" s="178"/>
      <c r="BO104" s="23"/>
      <c r="BP104" s="23"/>
      <c r="BQ104" s="178"/>
      <c r="BR104" s="23"/>
      <c r="BS104" s="23"/>
      <c r="BT104" s="178"/>
      <c r="BU104" s="23"/>
      <c r="BV104" s="23"/>
      <c r="BW104" s="178"/>
      <c r="BX104" s="23"/>
      <c r="BY104" s="23"/>
      <c r="BZ104" s="178"/>
      <c r="CA104" s="23"/>
      <c r="CB104" s="23"/>
      <c r="CC104" s="178"/>
      <c r="CD104" s="23"/>
      <c r="CE104" s="177"/>
      <c r="CF104" s="177"/>
      <c r="CG104" s="23"/>
      <c r="CH104" s="23"/>
      <c r="CI104" s="178"/>
      <c r="CJ104" s="23"/>
      <c r="CK104" s="23"/>
      <c r="CL104" s="178"/>
      <c r="CM104" s="23"/>
      <c r="CN104" s="23"/>
      <c r="CO104" s="178"/>
      <c r="CP104" s="23"/>
      <c r="CQ104" s="23"/>
      <c r="CR104" s="178"/>
      <c r="CS104" s="23"/>
      <c r="CT104" s="23"/>
      <c r="CU104" s="178"/>
      <c r="CV104" s="23"/>
      <c r="CW104" s="177"/>
      <c r="CX104" s="23"/>
      <c r="CY104" s="177"/>
      <c r="CZ104" s="177"/>
      <c r="DA104" s="178"/>
      <c r="DB104" s="23"/>
      <c r="DC104" s="177"/>
      <c r="DD104" s="177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174"/>
      <c r="GM104" s="174"/>
      <c r="GN104" s="174"/>
      <c r="GO104" s="174"/>
      <c r="GP104" s="174"/>
      <c r="GQ104" s="175"/>
      <c r="GR104" s="175"/>
      <c r="GS104" s="175"/>
      <c r="GT104" s="175"/>
      <c r="GU104" s="175"/>
      <c r="GV104" s="175"/>
      <c r="GW104" s="175"/>
      <c r="GX104" s="175"/>
      <c r="GY104" s="175"/>
      <c r="GZ104" s="175"/>
      <c r="HA104" s="175"/>
      <c r="HB104" s="175"/>
    </row>
    <row r="105" spans="1:210">
      <c r="A105" s="28" t="str">
        <f t="shared" si="3"/>
        <v/>
      </c>
      <c r="B105" s="28" t="str">
        <f t="shared" si="2"/>
        <v/>
      </c>
      <c r="D105" s="179"/>
      <c r="E105" s="105"/>
      <c r="G105" s="178"/>
      <c r="H105" s="23"/>
      <c r="I105" s="23"/>
      <c r="J105" s="23"/>
      <c r="K105" s="23"/>
      <c r="L105" s="23"/>
      <c r="M105" s="23"/>
      <c r="N105" s="178"/>
      <c r="O105" s="23"/>
      <c r="P105" s="23"/>
      <c r="Q105" s="23"/>
      <c r="R105" s="23"/>
      <c r="S105" s="23"/>
      <c r="T105" s="23"/>
      <c r="U105" s="178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178"/>
      <c r="BL105" s="23"/>
      <c r="BM105" s="23"/>
      <c r="BN105" s="178"/>
      <c r="BO105" s="23"/>
      <c r="BP105" s="23"/>
      <c r="BQ105" s="178"/>
      <c r="BR105" s="23"/>
      <c r="BS105" s="23"/>
      <c r="BT105" s="178"/>
      <c r="BU105" s="23"/>
      <c r="BV105" s="23"/>
      <c r="BW105" s="178"/>
      <c r="BX105" s="23"/>
      <c r="BY105" s="23"/>
      <c r="BZ105" s="178"/>
      <c r="CA105" s="23"/>
      <c r="CB105" s="23"/>
      <c r="CC105" s="178"/>
      <c r="CD105" s="23"/>
      <c r="CE105" s="177"/>
      <c r="CF105" s="177"/>
      <c r="CG105" s="23"/>
      <c r="CH105" s="23"/>
      <c r="CI105" s="178"/>
      <c r="CJ105" s="23"/>
      <c r="CK105" s="23"/>
      <c r="CL105" s="178"/>
      <c r="CM105" s="23"/>
      <c r="CN105" s="23"/>
      <c r="CO105" s="178"/>
      <c r="CP105" s="23"/>
      <c r="CQ105" s="23"/>
      <c r="CR105" s="178"/>
      <c r="CS105" s="23"/>
      <c r="CT105" s="23"/>
      <c r="CU105" s="178"/>
      <c r="CV105" s="23"/>
      <c r="CW105" s="177"/>
      <c r="CX105" s="23"/>
      <c r="CY105" s="177"/>
      <c r="CZ105" s="177"/>
      <c r="DA105" s="178"/>
      <c r="DB105" s="23"/>
      <c r="DC105" s="177"/>
      <c r="DD105" s="177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174"/>
      <c r="GM105" s="174"/>
      <c r="GN105" s="174"/>
      <c r="GO105" s="174"/>
      <c r="GP105" s="174"/>
      <c r="GQ105" s="175"/>
      <c r="GR105" s="175"/>
      <c r="GS105" s="175"/>
      <c r="GT105" s="175"/>
      <c r="GU105" s="175"/>
      <c r="GV105" s="175"/>
      <c r="GW105" s="175"/>
      <c r="GX105" s="175"/>
      <c r="GY105" s="175"/>
      <c r="GZ105" s="175"/>
      <c r="HA105" s="175"/>
      <c r="HB105" s="175"/>
    </row>
    <row r="106" spans="1:210">
      <c r="A106" s="28" t="str">
        <f t="shared" si="3"/>
        <v/>
      </c>
      <c r="B106" s="28" t="str">
        <f t="shared" si="2"/>
        <v/>
      </c>
      <c r="D106" s="179"/>
      <c r="E106" s="105"/>
      <c r="G106" s="178"/>
      <c r="H106" s="23"/>
      <c r="I106" s="23"/>
      <c r="J106" s="23"/>
      <c r="K106" s="23"/>
      <c r="L106" s="23"/>
      <c r="M106" s="23"/>
      <c r="N106" s="178"/>
      <c r="O106" s="23"/>
      <c r="P106" s="23"/>
      <c r="Q106" s="23"/>
      <c r="R106" s="23"/>
      <c r="S106" s="23"/>
      <c r="T106" s="23"/>
      <c r="U106" s="178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178"/>
      <c r="BL106" s="23"/>
      <c r="BM106" s="23"/>
      <c r="BN106" s="178"/>
      <c r="BO106" s="23"/>
      <c r="BP106" s="23"/>
      <c r="BQ106" s="178"/>
      <c r="BR106" s="23"/>
      <c r="BS106" s="23"/>
      <c r="BT106" s="178"/>
      <c r="BU106" s="23"/>
      <c r="BV106" s="23"/>
      <c r="BW106" s="178"/>
      <c r="BX106" s="23"/>
      <c r="BY106" s="23"/>
      <c r="BZ106" s="178"/>
      <c r="CA106" s="23"/>
      <c r="CB106" s="23"/>
      <c r="CC106" s="178"/>
      <c r="CD106" s="23"/>
      <c r="CE106" s="177"/>
      <c r="CF106" s="177"/>
      <c r="CG106" s="23"/>
      <c r="CH106" s="23"/>
      <c r="CI106" s="178"/>
      <c r="CJ106" s="23"/>
      <c r="CK106" s="23"/>
      <c r="CL106" s="178"/>
      <c r="CM106" s="23"/>
      <c r="CN106" s="23"/>
      <c r="CO106" s="178"/>
      <c r="CP106" s="23"/>
      <c r="CQ106" s="23"/>
      <c r="CR106" s="178"/>
      <c r="CS106" s="23"/>
      <c r="CT106" s="23"/>
      <c r="CU106" s="178"/>
      <c r="CV106" s="23"/>
      <c r="CW106" s="177"/>
      <c r="CX106" s="23"/>
      <c r="CY106" s="177"/>
      <c r="CZ106" s="177"/>
      <c r="DA106" s="178"/>
      <c r="DB106" s="23"/>
      <c r="DC106" s="177"/>
      <c r="DD106" s="177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174"/>
      <c r="GM106" s="174"/>
      <c r="GN106" s="174"/>
      <c r="GO106" s="174"/>
      <c r="GP106" s="174"/>
      <c r="GQ106" s="175"/>
      <c r="GR106" s="175"/>
      <c r="GS106" s="175"/>
      <c r="GT106" s="175"/>
      <c r="GU106" s="175"/>
      <c r="GV106" s="175"/>
      <c r="GW106" s="175"/>
      <c r="GX106" s="175"/>
      <c r="GY106" s="175"/>
      <c r="GZ106" s="175"/>
      <c r="HA106" s="175"/>
      <c r="HB106" s="175"/>
    </row>
    <row r="107" spans="1:210">
      <c r="A107" s="28" t="str">
        <f t="shared" si="3"/>
        <v/>
      </c>
      <c r="B107" s="28" t="str">
        <f t="shared" si="2"/>
        <v/>
      </c>
      <c r="D107" s="179"/>
      <c r="E107" s="105"/>
      <c r="G107" s="178"/>
      <c r="H107" s="23"/>
      <c r="I107" s="23"/>
      <c r="J107" s="23"/>
      <c r="K107" s="23"/>
      <c r="L107" s="23"/>
      <c r="M107" s="23"/>
      <c r="N107" s="178"/>
      <c r="O107" s="23"/>
      <c r="P107" s="23"/>
      <c r="Q107" s="23"/>
      <c r="R107" s="23"/>
      <c r="S107" s="23"/>
      <c r="T107" s="23"/>
      <c r="U107" s="178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178"/>
      <c r="BL107" s="23"/>
      <c r="BM107" s="23"/>
      <c r="BN107" s="178"/>
      <c r="BO107" s="23"/>
      <c r="BP107" s="23"/>
      <c r="BQ107" s="178"/>
      <c r="BR107" s="23"/>
      <c r="BS107" s="23"/>
      <c r="BT107" s="178"/>
      <c r="BU107" s="23"/>
      <c r="BV107" s="23"/>
      <c r="BW107" s="178"/>
      <c r="BX107" s="23"/>
      <c r="BY107" s="23"/>
      <c r="BZ107" s="178"/>
      <c r="CA107" s="23"/>
      <c r="CB107" s="23"/>
      <c r="CC107" s="178"/>
      <c r="CD107" s="23"/>
      <c r="CE107" s="177"/>
      <c r="CF107" s="177"/>
      <c r="CG107" s="23"/>
      <c r="CH107" s="23"/>
      <c r="CI107" s="178"/>
      <c r="CJ107" s="23"/>
      <c r="CK107" s="23"/>
      <c r="CL107" s="178"/>
      <c r="CM107" s="23"/>
      <c r="CN107" s="23"/>
      <c r="CO107" s="178"/>
      <c r="CP107" s="23"/>
      <c r="CQ107" s="23"/>
      <c r="CR107" s="178"/>
      <c r="CS107" s="23"/>
      <c r="CT107" s="23"/>
      <c r="CU107" s="178"/>
      <c r="CV107" s="23"/>
      <c r="CW107" s="177"/>
      <c r="CX107" s="23"/>
      <c r="CY107" s="177"/>
      <c r="CZ107" s="177"/>
      <c r="DA107" s="178"/>
      <c r="DB107" s="23"/>
      <c r="DC107" s="177"/>
      <c r="DD107" s="177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174"/>
      <c r="GM107" s="174"/>
      <c r="GN107" s="174"/>
      <c r="GO107" s="174"/>
      <c r="GP107" s="174"/>
      <c r="GQ107" s="175"/>
      <c r="GR107" s="175"/>
      <c r="GS107" s="175"/>
      <c r="GT107" s="175"/>
      <c r="GU107" s="175"/>
      <c r="GV107" s="175"/>
      <c r="GW107" s="175"/>
      <c r="GX107" s="175"/>
      <c r="GY107" s="175"/>
      <c r="GZ107" s="175"/>
      <c r="HA107" s="175"/>
      <c r="HB107" s="175"/>
    </row>
    <row r="108" spans="1:210">
      <c r="A108" s="28" t="str">
        <f t="shared" si="3"/>
        <v/>
      </c>
      <c r="B108" s="28" t="str">
        <f t="shared" si="2"/>
        <v/>
      </c>
      <c r="D108" s="179"/>
      <c r="E108" s="105"/>
      <c r="G108" s="178"/>
      <c r="H108" s="23"/>
      <c r="I108" s="23"/>
      <c r="J108" s="23"/>
      <c r="K108" s="23"/>
      <c r="L108" s="23"/>
      <c r="M108" s="23"/>
      <c r="N108" s="178"/>
      <c r="O108" s="23"/>
      <c r="P108" s="23"/>
      <c r="Q108" s="23"/>
      <c r="R108" s="23"/>
      <c r="S108" s="23"/>
      <c r="T108" s="23"/>
      <c r="U108" s="178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178"/>
      <c r="BL108" s="23"/>
      <c r="BM108" s="23"/>
      <c r="BN108" s="178"/>
      <c r="BO108" s="23"/>
      <c r="BP108" s="23"/>
      <c r="BQ108" s="178"/>
      <c r="BR108" s="23"/>
      <c r="BS108" s="23"/>
      <c r="BT108" s="178"/>
      <c r="BU108" s="23"/>
      <c r="BV108" s="23"/>
      <c r="BW108" s="178"/>
      <c r="BX108" s="23"/>
      <c r="BY108" s="23"/>
      <c r="BZ108" s="178"/>
      <c r="CA108" s="23"/>
      <c r="CB108" s="23"/>
      <c r="CC108" s="178"/>
      <c r="CD108" s="23"/>
      <c r="CE108" s="177"/>
      <c r="CF108" s="177"/>
      <c r="CG108" s="23"/>
      <c r="CH108" s="23"/>
      <c r="CI108" s="178"/>
      <c r="CJ108" s="23"/>
      <c r="CK108" s="23"/>
      <c r="CL108" s="178"/>
      <c r="CM108" s="23"/>
      <c r="CN108" s="23"/>
      <c r="CO108" s="178"/>
      <c r="CP108" s="23"/>
      <c r="CQ108" s="23"/>
      <c r="CR108" s="178"/>
      <c r="CS108" s="23"/>
      <c r="CT108" s="23"/>
      <c r="CU108" s="178"/>
      <c r="CV108" s="23"/>
      <c r="CW108" s="177"/>
      <c r="CX108" s="23"/>
      <c r="CY108" s="177"/>
      <c r="CZ108" s="177"/>
      <c r="DA108" s="178"/>
      <c r="DB108" s="23"/>
      <c r="DC108" s="177"/>
      <c r="DD108" s="177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174"/>
      <c r="GM108" s="174"/>
      <c r="GN108" s="174"/>
      <c r="GO108" s="174"/>
      <c r="GP108" s="174"/>
      <c r="GQ108" s="175"/>
      <c r="GR108" s="175"/>
      <c r="GS108" s="175"/>
      <c r="GT108" s="175"/>
      <c r="GU108" s="175"/>
      <c r="GV108" s="175"/>
      <c r="GW108" s="175"/>
      <c r="GX108" s="175"/>
      <c r="GY108" s="175"/>
      <c r="GZ108" s="175"/>
      <c r="HA108" s="175"/>
      <c r="HB108" s="175"/>
    </row>
    <row r="109" spans="1:210">
      <c r="A109" s="28" t="str">
        <f t="shared" si="3"/>
        <v/>
      </c>
      <c r="B109" s="28" t="str">
        <f t="shared" si="2"/>
        <v/>
      </c>
      <c r="D109" s="179"/>
      <c r="E109" s="105"/>
      <c r="G109" s="178"/>
      <c r="H109" s="23"/>
      <c r="I109" s="23"/>
      <c r="J109" s="23"/>
      <c r="K109" s="23"/>
      <c r="L109" s="23"/>
      <c r="M109" s="23"/>
      <c r="N109" s="178"/>
      <c r="O109" s="23"/>
      <c r="P109" s="23"/>
      <c r="Q109" s="23"/>
      <c r="R109" s="23"/>
      <c r="S109" s="23"/>
      <c r="T109" s="23"/>
      <c r="U109" s="178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178"/>
      <c r="BL109" s="23"/>
      <c r="BM109" s="23"/>
      <c r="BN109" s="178"/>
      <c r="BO109" s="23"/>
      <c r="BP109" s="23"/>
      <c r="BQ109" s="178"/>
      <c r="BR109" s="23"/>
      <c r="BS109" s="23"/>
      <c r="BT109" s="178"/>
      <c r="BU109" s="23"/>
      <c r="BV109" s="23"/>
      <c r="BW109" s="178"/>
      <c r="BX109" s="23"/>
      <c r="BY109" s="23"/>
      <c r="BZ109" s="178"/>
      <c r="CA109" s="23"/>
      <c r="CB109" s="23"/>
      <c r="CC109" s="178"/>
      <c r="CD109" s="23"/>
      <c r="CE109" s="177"/>
      <c r="CF109" s="177"/>
      <c r="CG109" s="23"/>
      <c r="CH109" s="23"/>
      <c r="CI109" s="178"/>
      <c r="CJ109" s="23"/>
      <c r="CK109" s="23"/>
      <c r="CL109" s="178"/>
      <c r="CM109" s="23"/>
      <c r="CN109" s="23"/>
      <c r="CO109" s="178"/>
      <c r="CP109" s="23"/>
      <c r="CQ109" s="23"/>
      <c r="CR109" s="178"/>
      <c r="CS109" s="23"/>
      <c r="CT109" s="23"/>
      <c r="CU109" s="178"/>
      <c r="CV109" s="23"/>
      <c r="CW109" s="177"/>
      <c r="CX109" s="23"/>
      <c r="CY109" s="177"/>
      <c r="CZ109" s="177"/>
      <c r="DA109" s="178"/>
      <c r="DB109" s="23"/>
      <c r="DC109" s="177"/>
      <c r="DD109" s="177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174"/>
      <c r="GM109" s="174"/>
      <c r="GN109" s="174"/>
      <c r="GO109" s="174"/>
      <c r="GP109" s="174"/>
      <c r="GQ109" s="175"/>
      <c r="GR109" s="175"/>
      <c r="GS109" s="175"/>
      <c r="GT109" s="175"/>
      <c r="GU109" s="175"/>
      <c r="GV109" s="175"/>
      <c r="GW109" s="175"/>
      <c r="GX109" s="175"/>
      <c r="GY109" s="175"/>
      <c r="GZ109" s="175"/>
      <c r="HA109" s="175"/>
      <c r="HB109" s="175"/>
    </row>
    <row r="110" spans="1:210">
      <c r="A110" s="28" t="str">
        <f t="shared" si="3"/>
        <v/>
      </c>
      <c r="B110" s="28" t="str">
        <f t="shared" si="2"/>
        <v/>
      </c>
      <c r="D110" s="179"/>
      <c r="E110" s="105"/>
      <c r="G110" s="178"/>
      <c r="H110" s="23"/>
      <c r="I110" s="23"/>
      <c r="J110" s="23"/>
      <c r="K110" s="23"/>
      <c r="L110" s="23"/>
      <c r="M110" s="23"/>
      <c r="N110" s="178"/>
      <c r="O110" s="23"/>
      <c r="P110" s="23"/>
      <c r="Q110" s="23"/>
      <c r="R110" s="23"/>
      <c r="S110" s="23"/>
      <c r="T110" s="23"/>
      <c r="U110" s="178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178"/>
      <c r="BL110" s="23"/>
      <c r="BM110" s="23"/>
      <c r="BN110" s="178"/>
      <c r="BO110" s="23"/>
      <c r="BP110" s="23"/>
      <c r="BQ110" s="178"/>
      <c r="BR110" s="23"/>
      <c r="BS110" s="23"/>
      <c r="BT110" s="178"/>
      <c r="BU110" s="23"/>
      <c r="BV110" s="23"/>
      <c r="BW110" s="178"/>
      <c r="BX110" s="23"/>
      <c r="BY110" s="23"/>
      <c r="BZ110" s="178"/>
      <c r="CA110" s="23"/>
      <c r="CB110" s="23"/>
      <c r="CC110" s="178"/>
      <c r="CD110" s="23"/>
      <c r="CE110" s="177"/>
      <c r="CF110" s="177"/>
      <c r="CG110" s="23"/>
      <c r="CH110" s="23"/>
      <c r="CI110" s="178"/>
      <c r="CJ110" s="23"/>
      <c r="CK110" s="23"/>
      <c r="CL110" s="178"/>
      <c r="CM110" s="23"/>
      <c r="CN110" s="23"/>
      <c r="CO110" s="178"/>
      <c r="CP110" s="23"/>
      <c r="CQ110" s="23"/>
      <c r="CR110" s="178"/>
      <c r="CS110" s="23"/>
      <c r="CT110" s="23"/>
      <c r="CU110" s="178"/>
      <c r="CV110" s="23"/>
      <c r="CW110" s="177"/>
      <c r="CX110" s="23"/>
      <c r="CY110" s="177"/>
      <c r="CZ110" s="177"/>
      <c r="DA110" s="178"/>
      <c r="DB110" s="23"/>
      <c r="DC110" s="177"/>
      <c r="DD110" s="177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174"/>
      <c r="GM110" s="174"/>
      <c r="GN110" s="174"/>
      <c r="GO110" s="174"/>
      <c r="GP110" s="174"/>
      <c r="GQ110" s="175"/>
      <c r="GR110" s="175"/>
      <c r="GS110" s="175"/>
      <c r="GT110" s="175"/>
      <c r="GU110" s="175"/>
      <c r="GV110" s="175"/>
      <c r="GW110" s="175"/>
      <c r="GX110" s="175"/>
      <c r="GY110" s="175"/>
      <c r="GZ110" s="175"/>
      <c r="HA110" s="175"/>
      <c r="HB110" s="175"/>
    </row>
    <row r="111" spans="1:210">
      <c r="A111" s="28" t="str">
        <f t="shared" si="3"/>
        <v/>
      </c>
      <c r="B111" s="28" t="str">
        <f t="shared" si="2"/>
        <v/>
      </c>
      <c r="D111" s="179"/>
      <c r="E111" s="105"/>
      <c r="G111" s="178"/>
      <c r="H111" s="23"/>
      <c r="I111" s="23"/>
      <c r="J111" s="23"/>
      <c r="K111" s="23"/>
      <c r="L111" s="23"/>
      <c r="M111" s="23"/>
      <c r="N111" s="178"/>
      <c r="O111" s="23"/>
      <c r="P111" s="23"/>
      <c r="Q111" s="23"/>
      <c r="R111" s="23"/>
      <c r="S111" s="23"/>
      <c r="T111" s="23"/>
      <c r="U111" s="178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178"/>
      <c r="BL111" s="23"/>
      <c r="BM111" s="23"/>
      <c r="BN111" s="178"/>
      <c r="BO111" s="23"/>
      <c r="BP111" s="23"/>
      <c r="BQ111" s="178"/>
      <c r="BR111" s="23"/>
      <c r="BS111" s="23"/>
      <c r="BT111" s="178"/>
      <c r="BU111" s="23"/>
      <c r="BV111" s="23"/>
      <c r="BW111" s="178"/>
      <c r="BX111" s="23"/>
      <c r="BY111" s="23"/>
      <c r="BZ111" s="178"/>
      <c r="CA111" s="23"/>
      <c r="CB111" s="23"/>
      <c r="CC111" s="178"/>
      <c r="CD111" s="23"/>
      <c r="CE111" s="177"/>
      <c r="CF111" s="177"/>
      <c r="CG111" s="23"/>
      <c r="CH111" s="23"/>
      <c r="CI111" s="178"/>
      <c r="CJ111" s="23"/>
      <c r="CK111" s="23"/>
      <c r="CL111" s="178"/>
      <c r="CM111" s="23"/>
      <c r="CN111" s="23"/>
      <c r="CO111" s="178"/>
      <c r="CP111" s="23"/>
      <c r="CQ111" s="23"/>
      <c r="CR111" s="178"/>
      <c r="CS111" s="23"/>
      <c r="CT111" s="23"/>
      <c r="CU111" s="178"/>
      <c r="CV111" s="23"/>
      <c r="CW111" s="177"/>
      <c r="CX111" s="23"/>
      <c r="CY111" s="177"/>
      <c r="CZ111" s="177"/>
      <c r="DA111" s="178"/>
      <c r="DB111" s="23"/>
      <c r="DC111" s="177"/>
      <c r="DD111" s="177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174"/>
      <c r="GM111" s="174"/>
      <c r="GN111" s="174"/>
      <c r="GO111" s="174"/>
      <c r="GP111" s="174"/>
      <c r="GQ111" s="175"/>
      <c r="GR111" s="175"/>
      <c r="GS111" s="175"/>
      <c r="GT111" s="175"/>
      <c r="GU111" s="175"/>
      <c r="GV111" s="175"/>
      <c r="GW111" s="175"/>
      <c r="GX111" s="175"/>
      <c r="GY111" s="175"/>
      <c r="GZ111" s="175"/>
      <c r="HA111" s="175"/>
      <c r="HB111" s="175"/>
    </row>
    <row r="112" spans="1:210">
      <c r="A112" s="28" t="str">
        <f t="shared" si="3"/>
        <v/>
      </c>
      <c r="B112" s="28" t="str">
        <f t="shared" si="2"/>
        <v/>
      </c>
      <c r="D112" s="179"/>
      <c r="E112" s="105"/>
      <c r="G112" s="178"/>
      <c r="H112" s="23"/>
      <c r="I112" s="23"/>
      <c r="J112" s="23"/>
      <c r="K112" s="23"/>
      <c r="L112" s="23"/>
      <c r="M112" s="23"/>
      <c r="N112" s="178"/>
      <c r="O112" s="23"/>
      <c r="P112" s="23"/>
      <c r="Q112" s="23"/>
      <c r="R112" s="23"/>
      <c r="S112" s="23"/>
      <c r="T112" s="23"/>
      <c r="U112" s="178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178"/>
      <c r="BL112" s="23"/>
      <c r="BM112" s="23"/>
      <c r="BN112" s="178"/>
      <c r="BO112" s="23"/>
      <c r="BP112" s="23"/>
      <c r="BQ112" s="178"/>
      <c r="BR112" s="23"/>
      <c r="BS112" s="23"/>
      <c r="BT112" s="178"/>
      <c r="BU112" s="23"/>
      <c r="BV112" s="23"/>
      <c r="BW112" s="178"/>
      <c r="BX112" s="23"/>
      <c r="BY112" s="23"/>
      <c r="BZ112" s="178"/>
      <c r="CA112" s="23"/>
      <c r="CB112" s="23"/>
      <c r="CC112" s="178"/>
      <c r="CD112" s="23"/>
      <c r="CE112" s="177"/>
      <c r="CF112" s="177"/>
      <c r="CG112" s="23"/>
      <c r="CH112" s="23"/>
      <c r="CI112" s="178"/>
      <c r="CJ112" s="23"/>
      <c r="CK112" s="23"/>
      <c r="CL112" s="178"/>
      <c r="CM112" s="23"/>
      <c r="CN112" s="23"/>
      <c r="CO112" s="178"/>
      <c r="CP112" s="23"/>
      <c r="CQ112" s="23"/>
      <c r="CR112" s="178"/>
      <c r="CS112" s="23"/>
      <c r="CT112" s="23"/>
      <c r="CU112" s="178"/>
      <c r="CV112" s="23"/>
      <c r="CW112" s="177"/>
      <c r="CX112" s="23"/>
      <c r="CY112" s="177"/>
      <c r="CZ112" s="177"/>
      <c r="DA112" s="178"/>
      <c r="DB112" s="23"/>
      <c r="DC112" s="177"/>
      <c r="DD112" s="177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174"/>
      <c r="GM112" s="174"/>
      <c r="GN112" s="174"/>
      <c r="GO112" s="174"/>
      <c r="GP112" s="174"/>
      <c r="GQ112" s="175"/>
      <c r="GR112" s="175"/>
      <c r="GS112" s="175"/>
      <c r="GT112" s="175"/>
      <c r="GU112" s="175"/>
      <c r="GV112" s="175"/>
      <c r="GW112" s="175"/>
      <c r="GX112" s="175"/>
      <c r="GY112" s="175"/>
      <c r="GZ112" s="175"/>
      <c r="HA112" s="175"/>
      <c r="HB112" s="175"/>
    </row>
    <row r="113" spans="1:210">
      <c r="A113" s="28" t="str">
        <f t="shared" si="3"/>
        <v/>
      </c>
      <c r="B113" s="28" t="str">
        <f t="shared" si="2"/>
        <v/>
      </c>
      <c r="D113" s="179"/>
      <c r="E113" s="105"/>
      <c r="G113" s="178"/>
      <c r="H113" s="23"/>
      <c r="I113" s="23"/>
      <c r="J113" s="23"/>
      <c r="K113" s="23"/>
      <c r="L113" s="23"/>
      <c r="M113" s="23"/>
      <c r="N113" s="178"/>
      <c r="O113" s="23"/>
      <c r="P113" s="23"/>
      <c r="Q113" s="23"/>
      <c r="R113" s="23"/>
      <c r="S113" s="23"/>
      <c r="T113" s="23"/>
      <c r="U113" s="178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178"/>
      <c r="BL113" s="23"/>
      <c r="BM113" s="23"/>
      <c r="BN113" s="178"/>
      <c r="BO113" s="23"/>
      <c r="BP113" s="23"/>
      <c r="BQ113" s="178"/>
      <c r="BR113" s="23"/>
      <c r="BS113" s="23"/>
      <c r="BT113" s="178"/>
      <c r="BU113" s="23"/>
      <c r="BV113" s="23"/>
      <c r="BW113" s="178"/>
      <c r="BX113" s="23"/>
      <c r="BY113" s="23"/>
      <c r="BZ113" s="178"/>
      <c r="CA113" s="23"/>
      <c r="CB113" s="23"/>
      <c r="CC113" s="178"/>
      <c r="CD113" s="23"/>
      <c r="CE113" s="177"/>
      <c r="CF113" s="177"/>
      <c r="CG113" s="23"/>
      <c r="CH113" s="23"/>
      <c r="CI113" s="178"/>
      <c r="CJ113" s="23"/>
      <c r="CK113" s="23"/>
      <c r="CL113" s="178"/>
      <c r="CM113" s="23"/>
      <c r="CN113" s="23"/>
      <c r="CO113" s="178"/>
      <c r="CP113" s="23"/>
      <c r="CQ113" s="23"/>
      <c r="CR113" s="178"/>
      <c r="CS113" s="23"/>
      <c r="CT113" s="23"/>
      <c r="CU113" s="178"/>
      <c r="CV113" s="23"/>
      <c r="CW113" s="177"/>
      <c r="CX113" s="23"/>
      <c r="CY113" s="177"/>
      <c r="CZ113" s="177"/>
      <c r="DA113" s="178"/>
      <c r="DB113" s="23"/>
      <c r="DC113" s="177"/>
      <c r="DD113" s="177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174"/>
      <c r="GM113" s="174"/>
      <c r="GN113" s="174"/>
      <c r="GO113" s="174"/>
      <c r="GP113" s="174"/>
      <c r="GQ113" s="175"/>
      <c r="GR113" s="175"/>
      <c r="GS113" s="175"/>
      <c r="GT113" s="175"/>
      <c r="GU113" s="175"/>
      <c r="GV113" s="175"/>
      <c r="GW113" s="175"/>
      <c r="GX113" s="175"/>
      <c r="GY113" s="175"/>
      <c r="GZ113" s="175"/>
      <c r="HA113" s="175"/>
      <c r="HB113" s="175"/>
    </row>
    <row r="114" spans="1:210">
      <c r="A114" s="28" t="str">
        <f t="shared" si="3"/>
        <v/>
      </c>
      <c r="B114" s="28" t="str">
        <f t="shared" si="2"/>
        <v/>
      </c>
      <c r="D114" s="179"/>
      <c r="E114" s="105"/>
      <c r="G114" s="178"/>
      <c r="H114" s="23"/>
      <c r="I114" s="23"/>
      <c r="J114" s="23"/>
      <c r="K114" s="23"/>
      <c r="L114" s="23"/>
      <c r="M114" s="23"/>
      <c r="N114" s="178"/>
      <c r="O114" s="23"/>
      <c r="P114" s="23"/>
      <c r="Q114" s="23"/>
      <c r="R114" s="23"/>
      <c r="S114" s="23"/>
      <c r="T114" s="23"/>
      <c r="U114" s="178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178"/>
      <c r="BL114" s="23"/>
      <c r="BM114" s="23"/>
      <c r="BN114" s="178"/>
      <c r="BO114" s="23"/>
      <c r="BP114" s="23"/>
      <c r="BQ114" s="178"/>
      <c r="BR114" s="23"/>
      <c r="BS114" s="23"/>
      <c r="BT114" s="178"/>
      <c r="BU114" s="23"/>
      <c r="BV114" s="23"/>
      <c r="BW114" s="178"/>
      <c r="BX114" s="23"/>
      <c r="BY114" s="23"/>
      <c r="BZ114" s="178"/>
      <c r="CA114" s="23"/>
      <c r="CB114" s="23"/>
      <c r="CC114" s="178"/>
      <c r="CD114" s="23"/>
      <c r="CE114" s="177"/>
      <c r="CF114" s="177"/>
      <c r="CG114" s="23"/>
      <c r="CH114" s="23"/>
      <c r="CI114" s="178"/>
      <c r="CJ114" s="23"/>
      <c r="CK114" s="23"/>
      <c r="CL114" s="178"/>
      <c r="CM114" s="23"/>
      <c r="CN114" s="23"/>
      <c r="CO114" s="178"/>
      <c r="CP114" s="23"/>
      <c r="CQ114" s="23"/>
      <c r="CR114" s="178"/>
      <c r="CS114" s="23"/>
      <c r="CT114" s="23"/>
      <c r="CU114" s="178"/>
      <c r="CV114" s="23"/>
      <c r="CW114" s="177"/>
      <c r="CX114" s="23"/>
      <c r="CY114" s="177"/>
      <c r="CZ114" s="177"/>
      <c r="DA114" s="178"/>
      <c r="DB114" s="23"/>
      <c r="DC114" s="177"/>
      <c r="DD114" s="177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174"/>
      <c r="GM114" s="174"/>
      <c r="GN114" s="174"/>
      <c r="GO114" s="174"/>
      <c r="GP114" s="174"/>
      <c r="GQ114" s="175"/>
      <c r="GR114" s="175"/>
      <c r="GS114" s="175"/>
      <c r="GT114" s="175"/>
      <c r="GU114" s="175"/>
      <c r="GV114" s="175"/>
      <c r="GW114" s="175"/>
      <c r="GX114" s="175"/>
      <c r="GY114" s="175"/>
      <c r="GZ114" s="175"/>
      <c r="HA114" s="175"/>
      <c r="HB114" s="175"/>
    </row>
    <row r="115" spans="1:210">
      <c r="A115" s="28" t="str">
        <f t="shared" si="3"/>
        <v/>
      </c>
      <c r="B115" s="28" t="str">
        <f t="shared" si="2"/>
        <v/>
      </c>
      <c r="D115" s="179"/>
      <c r="E115" s="105"/>
      <c r="G115" s="178"/>
      <c r="H115" s="23"/>
      <c r="I115" s="23"/>
      <c r="J115" s="23"/>
      <c r="K115" s="23"/>
      <c r="L115" s="23"/>
      <c r="M115" s="23"/>
      <c r="N115" s="178"/>
      <c r="O115" s="23"/>
      <c r="P115" s="23"/>
      <c r="Q115" s="23"/>
      <c r="R115" s="23"/>
      <c r="S115" s="23"/>
      <c r="T115" s="23"/>
      <c r="U115" s="178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178"/>
      <c r="BL115" s="23"/>
      <c r="BM115" s="23"/>
      <c r="BN115" s="178"/>
      <c r="BO115" s="23"/>
      <c r="BP115" s="23"/>
      <c r="BQ115" s="178"/>
      <c r="BR115" s="23"/>
      <c r="BS115" s="23"/>
      <c r="BT115" s="178"/>
      <c r="BU115" s="23"/>
      <c r="BV115" s="23"/>
      <c r="BW115" s="178"/>
      <c r="BX115" s="23"/>
      <c r="BY115" s="23"/>
      <c r="BZ115" s="178"/>
      <c r="CA115" s="23"/>
      <c r="CB115" s="23"/>
      <c r="CC115" s="178"/>
      <c r="CD115" s="23"/>
      <c r="CE115" s="177"/>
      <c r="CF115" s="177"/>
      <c r="CG115" s="23"/>
      <c r="CH115" s="23"/>
      <c r="CI115" s="178"/>
      <c r="CJ115" s="23"/>
      <c r="CK115" s="23"/>
      <c r="CL115" s="178"/>
      <c r="CM115" s="23"/>
      <c r="CN115" s="23"/>
      <c r="CO115" s="178"/>
      <c r="CP115" s="23"/>
      <c r="CQ115" s="23"/>
      <c r="CR115" s="178"/>
      <c r="CS115" s="23"/>
      <c r="CT115" s="23"/>
      <c r="CU115" s="178"/>
      <c r="CV115" s="23"/>
      <c r="CW115" s="177"/>
      <c r="CX115" s="23"/>
      <c r="CY115" s="177"/>
      <c r="CZ115" s="177"/>
      <c r="DA115" s="178"/>
      <c r="DB115" s="23"/>
      <c r="DC115" s="177"/>
      <c r="DD115" s="177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174"/>
      <c r="GM115" s="174"/>
      <c r="GN115" s="174"/>
      <c r="GO115" s="174"/>
      <c r="GP115" s="174"/>
      <c r="GQ115" s="175"/>
      <c r="GR115" s="175"/>
      <c r="GS115" s="175"/>
      <c r="GT115" s="175"/>
      <c r="GU115" s="175"/>
      <c r="GV115" s="175"/>
      <c r="GW115" s="175"/>
      <c r="GX115" s="175"/>
      <c r="GY115" s="175"/>
      <c r="GZ115" s="175"/>
      <c r="HA115" s="175"/>
      <c r="HB115" s="175"/>
    </row>
    <row r="116" spans="1:210">
      <c r="A116" s="28" t="str">
        <f t="shared" si="3"/>
        <v/>
      </c>
      <c r="B116" s="28" t="str">
        <f t="shared" si="2"/>
        <v/>
      </c>
      <c r="D116" s="179"/>
      <c r="E116" s="105"/>
      <c r="G116" s="178"/>
      <c r="H116" s="23"/>
      <c r="I116" s="23"/>
      <c r="J116" s="23"/>
      <c r="K116" s="23"/>
      <c r="L116" s="23"/>
      <c r="M116" s="23"/>
      <c r="N116" s="178"/>
      <c r="O116" s="23"/>
      <c r="P116" s="23"/>
      <c r="Q116" s="23"/>
      <c r="R116" s="23"/>
      <c r="S116" s="23"/>
      <c r="T116" s="23"/>
      <c r="U116" s="178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178"/>
      <c r="BL116" s="23"/>
      <c r="BM116" s="23"/>
      <c r="BN116" s="178"/>
      <c r="BO116" s="23"/>
      <c r="BP116" s="23"/>
      <c r="BQ116" s="178"/>
      <c r="BR116" s="23"/>
      <c r="BS116" s="23"/>
      <c r="BT116" s="178"/>
      <c r="BU116" s="23"/>
      <c r="BV116" s="23"/>
      <c r="BW116" s="178"/>
      <c r="BX116" s="23"/>
      <c r="BY116" s="23"/>
      <c r="BZ116" s="178"/>
      <c r="CA116" s="23"/>
      <c r="CB116" s="23"/>
      <c r="CC116" s="178"/>
      <c r="CD116" s="23"/>
      <c r="CE116" s="177"/>
      <c r="CF116" s="177"/>
      <c r="CG116" s="23"/>
      <c r="CH116" s="23"/>
      <c r="CI116" s="178"/>
      <c r="CJ116" s="23"/>
      <c r="CK116" s="23"/>
      <c r="CL116" s="178"/>
      <c r="CM116" s="23"/>
      <c r="CN116" s="23"/>
      <c r="CO116" s="178"/>
      <c r="CP116" s="23"/>
      <c r="CQ116" s="23"/>
      <c r="CR116" s="178"/>
      <c r="CS116" s="23"/>
      <c r="CT116" s="23"/>
      <c r="CU116" s="178"/>
      <c r="CV116" s="23"/>
      <c r="CW116" s="177"/>
      <c r="CX116" s="23"/>
      <c r="CY116" s="177"/>
      <c r="CZ116" s="177"/>
      <c r="DA116" s="178"/>
      <c r="DB116" s="23"/>
      <c r="DC116" s="177"/>
      <c r="DD116" s="177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174"/>
      <c r="GM116" s="174"/>
      <c r="GN116" s="174"/>
      <c r="GO116" s="174"/>
      <c r="GP116" s="174"/>
      <c r="GQ116" s="175"/>
      <c r="GR116" s="175"/>
      <c r="GS116" s="175"/>
      <c r="GT116" s="175"/>
      <c r="GU116" s="175"/>
      <c r="GV116" s="175"/>
      <c r="GW116" s="175"/>
      <c r="GX116" s="175"/>
      <c r="GY116" s="175"/>
      <c r="GZ116" s="175"/>
      <c r="HA116" s="175"/>
      <c r="HB116" s="175"/>
    </row>
    <row r="117" spans="1:210">
      <c r="A117" s="28" t="str">
        <f t="shared" si="3"/>
        <v/>
      </c>
      <c r="B117" s="28" t="str">
        <f t="shared" si="2"/>
        <v/>
      </c>
      <c r="D117" s="179"/>
      <c r="E117" s="105"/>
      <c r="G117" s="178"/>
      <c r="H117" s="23"/>
      <c r="I117" s="23"/>
      <c r="J117" s="23"/>
      <c r="K117" s="23"/>
      <c r="L117" s="23"/>
      <c r="M117" s="23"/>
      <c r="N117" s="178"/>
      <c r="O117" s="23"/>
      <c r="P117" s="23"/>
      <c r="Q117" s="23"/>
      <c r="R117" s="23"/>
      <c r="S117" s="23"/>
      <c r="T117" s="23"/>
      <c r="U117" s="178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178"/>
      <c r="BL117" s="23"/>
      <c r="BM117" s="23"/>
      <c r="BN117" s="178"/>
      <c r="BO117" s="23"/>
      <c r="BP117" s="23"/>
      <c r="BQ117" s="178"/>
      <c r="BR117" s="23"/>
      <c r="BS117" s="23"/>
      <c r="BT117" s="178"/>
      <c r="BU117" s="23"/>
      <c r="BV117" s="23"/>
      <c r="BW117" s="178"/>
      <c r="BX117" s="23"/>
      <c r="BY117" s="23"/>
      <c r="BZ117" s="178"/>
      <c r="CA117" s="23"/>
      <c r="CB117" s="23"/>
      <c r="CC117" s="178"/>
      <c r="CD117" s="23"/>
      <c r="CE117" s="177"/>
      <c r="CF117" s="177"/>
      <c r="CG117" s="23"/>
      <c r="CH117" s="23"/>
      <c r="CI117" s="178"/>
      <c r="CJ117" s="23"/>
      <c r="CK117" s="23"/>
      <c r="CL117" s="178"/>
      <c r="CM117" s="23"/>
      <c r="CN117" s="23"/>
      <c r="CO117" s="178"/>
      <c r="CP117" s="23"/>
      <c r="CQ117" s="23"/>
      <c r="CR117" s="178"/>
      <c r="CS117" s="23"/>
      <c r="CT117" s="23"/>
      <c r="CU117" s="178"/>
      <c r="CV117" s="23"/>
      <c r="CW117" s="177"/>
      <c r="CX117" s="23"/>
      <c r="CY117" s="177"/>
      <c r="CZ117" s="177"/>
      <c r="DA117" s="178"/>
      <c r="DB117" s="23"/>
      <c r="DC117" s="177"/>
      <c r="DD117" s="177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174"/>
      <c r="GM117" s="174"/>
      <c r="GN117" s="174"/>
      <c r="GO117" s="174"/>
      <c r="GP117" s="174"/>
      <c r="GQ117" s="175"/>
      <c r="GR117" s="175"/>
      <c r="GS117" s="175"/>
      <c r="GT117" s="175"/>
      <c r="GU117" s="175"/>
      <c r="GV117" s="175"/>
      <c r="GW117" s="175"/>
      <c r="GX117" s="175"/>
      <c r="GY117" s="175"/>
      <c r="GZ117" s="175"/>
      <c r="HA117" s="175"/>
      <c r="HB117" s="175"/>
    </row>
    <row r="118" spans="1:210">
      <c r="A118" s="28" t="str">
        <f t="shared" si="3"/>
        <v/>
      </c>
      <c r="B118" s="28" t="str">
        <f t="shared" si="2"/>
        <v/>
      </c>
      <c r="D118" s="179"/>
      <c r="E118" s="105"/>
      <c r="G118" s="178"/>
      <c r="H118" s="23"/>
      <c r="I118" s="23"/>
      <c r="J118" s="23"/>
      <c r="K118" s="23"/>
      <c r="L118" s="23"/>
      <c r="M118" s="23"/>
      <c r="N118" s="178"/>
      <c r="O118" s="23"/>
      <c r="P118" s="23"/>
      <c r="Q118" s="23"/>
      <c r="R118" s="23"/>
      <c r="S118" s="23"/>
      <c r="T118" s="23"/>
      <c r="U118" s="178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178"/>
      <c r="BL118" s="23"/>
      <c r="BM118" s="23"/>
      <c r="BN118" s="178"/>
      <c r="BO118" s="23"/>
      <c r="BP118" s="23"/>
      <c r="BQ118" s="178"/>
      <c r="BR118" s="23"/>
      <c r="BS118" s="23"/>
      <c r="BT118" s="178"/>
      <c r="BU118" s="23"/>
      <c r="BV118" s="23"/>
      <c r="BW118" s="178"/>
      <c r="BX118" s="23"/>
      <c r="BY118" s="23"/>
      <c r="BZ118" s="178"/>
      <c r="CA118" s="23"/>
      <c r="CB118" s="23"/>
      <c r="CC118" s="178"/>
      <c r="CD118" s="23"/>
      <c r="CE118" s="177"/>
      <c r="CF118" s="177"/>
      <c r="CG118" s="23"/>
      <c r="CH118" s="23"/>
      <c r="CI118" s="178"/>
      <c r="CJ118" s="23"/>
      <c r="CK118" s="23"/>
      <c r="CL118" s="178"/>
      <c r="CM118" s="23"/>
      <c r="CN118" s="23"/>
      <c r="CO118" s="178"/>
      <c r="CP118" s="23"/>
      <c r="CQ118" s="23"/>
      <c r="CR118" s="178"/>
      <c r="CS118" s="23"/>
      <c r="CT118" s="23"/>
      <c r="CU118" s="178"/>
      <c r="CV118" s="23"/>
      <c r="CW118" s="177"/>
      <c r="CX118" s="23"/>
      <c r="CY118" s="177"/>
      <c r="CZ118" s="177"/>
      <c r="DA118" s="178"/>
      <c r="DB118" s="23"/>
      <c r="DC118" s="177"/>
      <c r="DD118" s="177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174"/>
      <c r="GM118" s="174"/>
      <c r="GN118" s="174"/>
      <c r="GO118" s="174"/>
      <c r="GP118" s="174"/>
      <c r="GQ118" s="175"/>
      <c r="GR118" s="175"/>
      <c r="GS118" s="175"/>
      <c r="GT118" s="175"/>
      <c r="GU118" s="175"/>
      <c r="GV118" s="175"/>
      <c r="GW118" s="175"/>
      <c r="GX118" s="175"/>
      <c r="GY118" s="175"/>
      <c r="GZ118" s="175"/>
      <c r="HA118" s="175"/>
      <c r="HB118" s="175"/>
    </row>
    <row r="119" spans="1:210">
      <c r="A119" s="28" t="str">
        <f t="shared" si="3"/>
        <v/>
      </c>
      <c r="B119" s="28" t="str">
        <f t="shared" si="2"/>
        <v/>
      </c>
      <c r="D119" s="179"/>
      <c r="E119" s="105"/>
      <c r="G119" s="178"/>
      <c r="H119" s="23"/>
      <c r="I119" s="23"/>
      <c r="J119" s="23"/>
      <c r="K119" s="23"/>
      <c r="L119" s="23"/>
      <c r="M119" s="23"/>
      <c r="N119" s="178"/>
      <c r="O119" s="23"/>
      <c r="P119" s="23"/>
      <c r="Q119" s="23"/>
      <c r="R119" s="23"/>
      <c r="S119" s="23"/>
      <c r="T119" s="23"/>
      <c r="U119" s="178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178"/>
      <c r="BL119" s="23"/>
      <c r="BM119" s="23"/>
      <c r="BN119" s="178"/>
      <c r="BO119" s="23"/>
      <c r="BP119" s="23"/>
      <c r="BQ119" s="178"/>
      <c r="BR119" s="23"/>
      <c r="BS119" s="23"/>
      <c r="BT119" s="178"/>
      <c r="BU119" s="23"/>
      <c r="BV119" s="23"/>
      <c r="BW119" s="178"/>
      <c r="BX119" s="23"/>
      <c r="BY119" s="23"/>
      <c r="BZ119" s="178"/>
      <c r="CA119" s="23"/>
      <c r="CB119" s="23"/>
      <c r="CC119" s="178"/>
      <c r="CD119" s="23"/>
      <c r="CE119" s="177"/>
      <c r="CF119" s="177"/>
      <c r="CG119" s="23"/>
      <c r="CH119" s="23"/>
      <c r="CI119" s="178"/>
      <c r="CJ119" s="23"/>
      <c r="CK119" s="23"/>
      <c r="CL119" s="178"/>
      <c r="CM119" s="23"/>
      <c r="CN119" s="23"/>
      <c r="CO119" s="178"/>
      <c r="CP119" s="23"/>
      <c r="CQ119" s="23"/>
      <c r="CR119" s="178"/>
      <c r="CS119" s="23"/>
      <c r="CT119" s="23"/>
      <c r="CU119" s="178"/>
      <c r="CV119" s="23"/>
      <c r="CW119" s="177"/>
      <c r="CX119" s="23"/>
      <c r="CY119" s="177"/>
      <c r="CZ119" s="177"/>
      <c r="DA119" s="178"/>
      <c r="DB119" s="23"/>
      <c r="DC119" s="177"/>
      <c r="DD119" s="177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174"/>
      <c r="GM119" s="174"/>
      <c r="GN119" s="174"/>
      <c r="GO119" s="174"/>
      <c r="GP119" s="174"/>
      <c r="GQ119" s="175"/>
      <c r="GR119" s="175"/>
      <c r="GS119" s="175"/>
      <c r="GT119" s="175"/>
      <c r="GU119" s="175"/>
      <c r="GV119" s="175"/>
      <c r="GW119" s="175"/>
      <c r="GX119" s="175"/>
      <c r="GY119" s="175"/>
      <c r="GZ119" s="175"/>
      <c r="HA119" s="175"/>
      <c r="HB119" s="175"/>
    </row>
    <row r="120" spans="1:210">
      <c r="A120" s="28" t="str">
        <f t="shared" si="3"/>
        <v/>
      </c>
      <c r="B120" s="28" t="str">
        <f t="shared" si="2"/>
        <v/>
      </c>
      <c r="D120" s="179"/>
      <c r="E120" s="105"/>
      <c r="G120" s="178"/>
      <c r="H120" s="23"/>
      <c r="I120" s="23"/>
      <c r="J120" s="23"/>
      <c r="K120" s="23"/>
      <c r="L120" s="23"/>
      <c r="M120" s="23"/>
      <c r="N120" s="178"/>
      <c r="O120" s="23"/>
      <c r="P120" s="23"/>
      <c r="Q120" s="23"/>
      <c r="R120" s="23"/>
      <c r="S120" s="23"/>
      <c r="T120" s="23"/>
      <c r="U120" s="178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178"/>
      <c r="BL120" s="23"/>
      <c r="BM120" s="23"/>
      <c r="BN120" s="178"/>
      <c r="BO120" s="23"/>
      <c r="BP120" s="23"/>
      <c r="BQ120" s="178"/>
      <c r="BR120" s="23"/>
      <c r="BS120" s="23"/>
      <c r="BT120" s="178"/>
      <c r="BU120" s="23"/>
      <c r="BV120" s="23"/>
      <c r="BW120" s="178"/>
      <c r="BX120" s="23"/>
      <c r="BY120" s="23"/>
      <c r="BZ120" s="178"/>
      <c r="CA120" s="23"/>
      <c r="CB120" s="23"/>
      <c r="CC120" s="178"/>
      <c r="CD120" s="23"/>
      <c r="CE120" s="177"/>
      <c r="CF120" s="177"/>
      <c r="CG120" s="23"/>
      <c r="CH120" s="23"/>
      <c r="CI120" s="178"/>
      <c r="CJ120" s="23"/>
      <c r="CK120" s="23"/>
      <c r="CL120" s="178"/>
      <c r="CM120" s="23"/>
      <c r="CN120" s="23"/>
      <c r="CO120" s="178"/>
      <c r="CP120" s="23"/>
      <c r="CQ120" s="23"/>
      <c r="CR120" s="178"/>
      <c r="CS120" s="23"/>
      <c r="CT120" s="23"/>
      <c r="CU120" s="178"/>
      <c r="CV120" s="23"/>
      <c r="CW120" s="177"/>
      <c r="CX120" s="23"/>
      <c r="CY120" s="177"/>
      <c r="CZ120" s="177"/>
      <c r="DA120" s="178"/>
      <c r="DB120" s="23"/>
      <c r="DC120" s="177"/>
      <c r="DD120" s="177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174"/>
      <c r="GM120" s="174"/>
      <c r="GN120" s="174"/>
      <c r="GO120" s="174"/>
      <c r="GP120" s="174"/>
      <c r="GQ120" s="175"/>
      <c r="GR120" s="175"/>
      <c r="GS120" s="175"/>
      <c r="GT120" s="175"/>
      <c r="GU120" s="175"/>
      <c r="GV120" s="175"/>
      <c r="GW120" s="175"/>
      <c r="GX120" s="175"/>
      <c r="GY120" s="175"/>
      <c r="GZ120" s="175"/>
      <c r="HA120" s="175"/>
      <c r="HB120" s="175"/>
    </row>
    <row r="121" spans="1:210">
      <c r="A121" s="28" t="str">
        <f t="shared" si="3"/>
        <v/>
      </c>
      <c r="B121" s="28" t="str">
        <f t="shared" si="2"/>
        <v/>
      </c>
      <c r="D121" s="179"/>
      <c r="E121" s="105"/>
      <c r="G121" s="178"/>
      <c r="H121" s="23"/>
      <c r="I121" s="23"/>
      <c r="J121" s="23"/>
      <c r="K121" s="23"/>
      <c r="L121" s="23"/>
      <c r="M121" s="23"/>
      <c r="N121" s="178"/>
      <c r="O121" s="23"/>
      <c r="P121" s="23"/>
      <c r="Q121" s="23"/>
      <c r="R121" s="23"/>
      <c r="S121" s="23"/>
      <c r="T121" s="23"/>
      <c r="U121" s="178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178"/>
      <c r="BL121" s="23"/>
      <c r="BM121" s="23"/>
      <c r="BN121" s="178"/>
      <c r="BO121" s="23"/>
      <c r="BP121" s="23"/>
      <c r="BQ121" s="178"/>
      <c r="BR121" s="23"/>
      <c r="BS121" s="23"/>
      <c r="BT121" s="178"/>
      <c r="BU121" s="23"/>
      <c r="BV121" s="23"/>
      <c r="BW121" s="178"/>
      <c r="BX121" s="23"/>
      <c r="BY121" s="23"/>
      <c r="BZ121" s="178"/>
      <c r="CA121" s="23"/>
      <c r="CB121" s="23"/>
      <c r="CC121" s="178"/>
      <c r="CD121" s="23"/>
      <c r="CE121" s="177"/>
      <c r="CF121" s="177"/>
      <c r="CG121" s="23"/>
      <c r="CH121" s="23"/>
      <c r="CI121" s="178"/>
      <c r="CJ121" s="23"/>
      <c r="CK121" s="23"/>
      <c r="CL121" s="178"/>
      <c r="CM121" s="23"/>
      <c r="CN121" s="23"/>
      <c r="CO121" s="178"/>
      <c r="CP121" s="23"/>
      <c r="CQ121" s="23"/>
      <c r="CR121" s="178"/>
      <c r="CS121" s="23"/>
      <c r="CT121" s="23"/>
      <c r="CU121" s="178"/>
      <c r="CV121" s="23"/>
      <c r="CW121" s="177"/>
      <c r="CX121" s="23"/>
      <c r="CY121" s="177"/>
      <c r="CZ121" s="177"/>
      <c r="DA121" s="178"/>
      <c r="DB121" s="23"/>
      <c r="DC121" s="177"/>
      <c r="DD121" s="177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174"/>
      <c r="GM121" s="174"/>
      <c r="GN121" s="174"/>
      <c r="GO121" s="174"/>
      <c r="GP121" s="174"/>
      <c r="GQ121" s="175"/>
      <c r="GR121" s="175"/>
      <c r="GS121" s="175"/>
      <c r="GT121" s="175"/>
      <c r="GU121" s="175"/>
      <c r="GV121" s="175"/>
      <c r="GW121" s="175"/>
      <c r="GX121" s="175"/>
      <c r="GY121" s="175"/>
      <c r="GZ121" s="175"/>
      <c r="HA121" s="175"/>
      <c r="HB121" s="175"/>
    </row>
    <row r="122" spans="1:210">
      <c r="A122" s="28" t="str">
        <f t="shared" si="3"/>
        <v/>
      </c>
      <c r="B122" s="28" t="str">
        <f t="shared" si="2"/>
        <v/>
      </c>
      <c r="D122" s="179"/>
      <c r="E122" s="105"/>
      <c r="G122" s="178"/>
      <c r="H122" s="23"/>
      <c r="I122" s="23"/>
      <c r="J122" s="23"/>
      <c r="K122" s="23"/>
      <c r="L122" s="23"/>
      <c r="M122" s="23"/>
      <c r="N122" s="178"/>
      <c r="O122" s="23"/>
      <c r="P122" s="23"/>
      <c r="Q122" s="23"/>
      <c r="R122" s="23"/>
      <c r="S122" s="23"/>
      <c r="T122" s="23"/>
      <c r="U122" s="178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178"/>
      <c r="BL122" s="23"/>
      <c r="BM122" s="23"/>
      <c r="BN122" s="178"/>
      <c r="BO122" s="23"/>
      <c r="BP122" s="23"/>
      <c r="BQ122" s="178"/>
      <c r="BR122" s="23"/>
      <c r="BS122" s="23"/>
      <c r="BT122" s="178"/>
      <c r="BU122" s="23"/>
      <c r="BV122" s="23"/>
      <c r="BW122" s="178"/>
      <c r="BX122" s="23"/>
      <c r="BY122" s="23"/>
      <c r="BZ122" s="178"/>
      <c r="CA122" s="23"/>
      <c r="CB122" s="23"/>
      <c r="CC122" s="178"/>
      <c r="CD122" s="23"/>
      <c r="CE122" s="177"/>
      <c r="CF122" s="177"/>
      <c r="CG122" s="23"/>
      <c r="CH122" s="23"/>
      <c r="CI122" s="178"/>
      <c r="CJ122" s="23"/>
      <c r="CK122" s="23"/>
      <c r="CL122" s="178"/>
      <c r="CM122" s="23"/>
      <c r="CN122" s="23"/>
      <c r="CO122" s="178"/>
      <c r="CP122" s="23"/>
      <c r="CQ122" s="23"/>
      <c r="CR122" s="178"/>
      <c r="CS122" s="23"/>
      <c r="CT122" s="23"/>
      <c r="CU122" s="178"/>
      <c r="CV122" s="23"/>
      <c r="CW122" s="177"/>
      <c r="CX122" s="23"/>
      <c r="CY122" s="177"/>
      <c r="CZ122" s="177"/>
      <c r="DA122" s="178"/>
      <c r="DB122" s="23"/>
      <c r="DC122" s="177"/>
      <c r="DD122" s="177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174"/>
      <c r="GM122" s="174"/>
      <c r="GN122" s="174"/>
      <c r="GO122" s="174"/>
      <c r="GP122" s="174"/>
      <c r="GQ122" s="175"/>
      <c r="GR122" s="175"/>
      <c r="GS122" s="175"/>
      <c r="GT122" s="175"/>
      <c r="GU122" s="175"/>
      <c r="GV122" s="175"/>
      <c r="GW122" s="175"/>
      <c r="GX122" s="175"/>
      <c r="GY122" s="175"/>
      <c r="GZ122" s="175"/>
      <c r="HA122" s="175"/>
      <c r="HB122" s="175"/>
    </row>
    <row r="123" spans="1:210">
      <c r="A123" s="28" t="str">
        <f t="shared" si="3"/>
        <v/>
      </c>
      <c r="B123" s="28" t="str">
        <f t="shared" si="2"/>
        <v/>
      </c>
      <c r="D123" s="179"/>
      <c r="E123" s="105"/>
      <c r="G123" s="178"/>
      <c r="H123" s="23"/>
      <c r="I123" s="23"/>
      <c r="J123" s="23"/>
      <c r="K123" s="23"/>
      <c r="L123" s="23"/>
      <c r="M123" s="23"/>
      <c r="N123" s="178"/>
      <c r="O123" s="23"/>
      <c r="P123" s="23"/>
      <c r="Q123" s="23"/>
      <c r="R123" s="23"/>
      <c r="S123" s="23"/>
      <c r="T123" s="23"/>
      <c r="U123" s="178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178"/>
      <c r="BL123" s="23"/>
      <c r="BM123" s="23"/>
      <c r="BN123" s="178"/>
      <c r="BO123" s="23"/>
      <c r="BP123" s="23"/>
      <c r="BQ123" s="178"/>
      <c r="BR123" s="23"/>
      <c r="BS123" s="23"/>
      <c r="BT123" s="178"/>
      <c r="BU123" s="23"/>
      <c r="BV123" s="23"/>
      <c r="BW123" s="178"/>
      <c r="BX123" s="23"/>
      <c r="BY123" s="23"/>
      <c r="BZ123" s="178"/>
      <c r="CA123" s="23"/>
      <c r="CB123" s="23"/>
      <c r="CC123" s="178"/>
      <c r="CD123" s="23"/>
      <c r="CE123" s="177"/>
      <c r="CF123" s="177"/>
      <c r="CG123" s="23"/>
      <c r="CH123" s="23"/>
      <c r="CI123" s="178"/>
      <c r="CJ123" s="23"/>
      <c r="CK123" s="23"/>
      <c r="CL123" s="178"/>
      <c r="CM123" s="23"/>
      <c r="CN123" s="23"/>
      <c r="CO123" s="178"/>
      <c r="CP123" s="23"/>
      <c r="CQ123" s="23"/>
      <c r="CR123" s="178"/>
      <c r="CS123" s="23"/>
      <c r="CT123" s="23"/>
      <c r="CU123" s="178"/>
      <c r="CV123" s="23"/>
      <c r="CW123" s="177"/>
      <c r="CX123" s="23"/>
      <c r="CY123" s="177"/>
      <c r="CZ123" s="177"/>
      <c r="DA123" s="178"/>
      <c r="DB123" s="23"/>
      <c r="DC123" s="177"/>
      <c r="DD123" s="177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174"/>
      <c r="GM123" s="174"/>
      <c r="GN123" s="174"/>
      <c r="GO123" s="174"/>
      <c r="GP123" s="174"/>
      <c r="GQ123" s="175"/>
      <c r="GR123" s="175"/>
      <c r="GS123" s="175"/>
      <c r="GT123" s="175"/>
      <c r="GU123" s="175"/>
      <c r="GV123" s="175"/>
      <c r="GW123" s="175"/>
      <c r="GX123" s="175"/>
      <c r="GY123" s="175"/>
      <c r="GZ123" s="175"/>
      <c r="HA123" s="175"/>
      <c r="HB123" s="175"/>
    </row>
    <row r="124" spans="1:210">
      <c r="A124" s="28" t="str">
        <f t="shared" si="3"/>
        <v/>
      </c>
      <c r="B124" s="28" t="str">
        <f t="shared" si="2"/>
        <v/>
      </c>
      <c r="D124" s="179"/>
      <c r="E124" s="105"/>
      <c r="G124" s="178"/>
      <c r="H124" s="23"/>
      <c r="I124" s="23"/>
      <c r="J124" s="23"/>
      <c r="K124" s="23"/>
      <c r="L124" s="23"/>
      <c r="M124" s="23"/>
      <c r="N124" s="178"/>
      <c r="O124" s="23"/>
      <c r="P124" s="23"/>
      <c r="Q124" s="23"/>
      <c r="R124" s="23"/>
      <c r="S124" s="23"/>
      <c r="T124" s="23"/>
      <c r="U124" s="178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178"/>
      <c r="BL124" s="23"/>
      <c r="BM124" s="23"/>
      <c r="BN124" s="178"/>
      <c r="BO124" s="23"/>
      <c r="BP124" s="23"/>
      <c r="BQ124" s="178"/>
      <c r="BR124" s="23"/>
      <c r="BS124" s="23"/>
      <c r="BT124" s="178"/>
      <c r="BU124" s="23"/>
      <c r="BV124" s="23"/>
      <c r="BW124" s="178"/>
      <c r="BX124" s="23"/>
      <c r="BY124" s="23"/>
      <c r="BZ124" s="178"/>
      <c r="CA124" s="23"/>
      <c r="CB124" s="23"/>
      <c r="CC124" s="178"/>
      <c r="CD124" s="23"/>
      <c r="CE124" s="177"/>
      <c r="CF124" s="177"/>
      <c r="CG124" s="23"/>
      <c r="CH124" s="23"/>
      <c r="CI124" s="178"/>
      <c r="CJ124" s="23"/>
      <c r="CK124" s="23"/>
      <c r="CL124" s="178"/>
      <c r="CM124" s="23"/>
      <c r="CN124" s="23"/>
      <c r="CO124" s="178"/>
      <c r="CP124" s="23"/>
      <c r="CQ124" s="23"/>
      <c r="CR124" s="178"/>
      <c r="CS124" s="23"/>
      <c r="CT124" s="23"/>
      <c r="CU124" s="178"/>
      <c r="CV124" s="23"/>
      <c r="CW124" s="177"/>
      <c r="CX124" s="23"/>
      <c r="CY124" s="177"/>
      <c r="CZ124" s="177"/>
      <c r="DA124" s="178"/>
      <c r="DB124" s="23"/>
      <c r="DC124" s="177"/>
      <c r="DD124" s="177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174"/>
      <c r="GM124" s="174"/>
      <c r="GN124" s="174"/>
      <c r="GO124" s="174"/>
      <c r="GP124" s="174"/>
      <c r="GQ124" s="175"/>
      <c r="GR124" s="175"/>
      <c r="GS124" s="175"/>
      <c r="GT124" s="175"/>
      <c r="GU124" s="175"/>
      <c r="GV124" s="175"/>
      <c r="GW124" s="175"/>
      <c r="GX124" s="175"/>
      <c r="GY124" s="175"/>
      <c r="GZ124" s="175"/>
      <c r="HA124" s="175"/>
      <c r="HB124" s="175"/>
    </row>
    <row r="125" spans="1:210">
      <c r="A125" s="28" t="str">
        <f t="shared" si="3"/>
        <v/>
      </c>
      <c r="B125" s="28" t="str">
        <f t="shared" si="2"/>
        <v/>
      </c>
      <c r="D125" s="179"/>
      <c r="E125" s="105"/>
      <c r="G125" s="178"/>
      <c r="H125" s="23"/>
      <c r="I125" s="23"/>
      <c r="J125" s="23"/>
      <c r="K125" s="23"/>
      <c r="L125" s="23"/>
      <c r="M125" s="23"/>
      <c r="N125" s="178"/>
      <c r="O125" s="23"/>
      <c r="P125" s="23"/>
      <c r="Q125" s="23"/>
      <c r="R125" s="23"/>
      <c r="S125" s="23"/>
      <c r="T125" s="23"/>
      <c r="U125" s="178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178"/>
      <c r="BL125" s="23"/>
      <c r="BM125" s="23"/>
      <c r="BN125" s="178"/>
      <c r="BO125" s="23"/>
      <c r="BP125" s="23"/>
      <c r="BQ125" s="178"/>
      <c r="BR125" s="23"/>
      <c r="BS125" s="23"/>
      <c r="BT125" s="178"/>
      <c r="BU125" s="23"/>
      <c r="BV125" s="23"/>
      <c r="BW125" s="178"/>
      <c r="BX125" s="23"/>
      <c r="BY125" s="23"/>
      <c r="BZ125" s="178"/>
      <c r="CA125" s="23"/>
      <c r="CB125" s="23"/>
      <c r="CC125" s="178"/>
      <c r="CD125" s="23"/>
      <c r="CE125" s="177"/>
      <c r="CF125" s="177"/>
      <c r="CG125" s="23"/>
      <c r="CH125" s="23"/>
      <c r="CI125" s="178"/>
      <c r="CJ125" s="23"/>
      <c r="CK125" s="23"/>
      <c r="CL125" s="178"/>
      <c r="CM125" s="23"/>
      <c r="CN125" s="23"/>
      <c r="CO125" s="178"/>
      <c r="CP125" s="23"/>
      <c r="CQ125" s="23"/>
      <c r="CR125" s="178"/>
      <c r="CS125" s="23"/>
      <c r="CT125" s="23"/>
      <c r="CU125" s="178"/>
      <c r="CV125" s="23"/>
      <c r="CW125" s="177"/>
      <c r="CX125" s="23"/>
      <c r="CY125" s="177"/>
      <c r="CZ125" s="177"/>
      <c r="DA125" s="178"/>
      <c r="DB125" s="23"/>
      <c r="DC125" s="177"/>
      <c r="DD125" s="177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174"/>
      <c r="GM125" s="174"/>
      <c r="GN125" s="174"/>
      <c r="GO125" s="174"/>
      <c r="GP125" s="174"/>
      <c r="GQ125" s="175"/>
      <c r="GR125" s="175"/>
      <c r="GS125" s="175"/>
      <c r="GT125" s="175"/>
      <c r="GU125" s="175"/>
      <c r="GV125" s="175"/>
      <c r="GW125" s="175"/>
      <c r="GX125" s="175"/>
      <c r="GY125" s="175"/>
      <c r="GZ125" s="175"/>
      <c r="HA125" s="175"/>
      <c r="HB125" s="175"/>
    </row>
    <row r="126" spans="1:210">
      <c r="A126" s="28" t="str">
        <f t="shared" si="3"/>
        <v/>
      </c>
      <c r="B126" s="28" t="str">
        <f t="shared" si="2"/>
        <v/>
      </c>
      <c r="D126" s="179"/>
      <c r="E126" s="105"/>
      <c r="G126" s="178"/>
      <c r="H126" s="23"/>
      <c r="I126" s="23"/>
      <c r="J126" s="23"/>
      <c r="K126" s="23"/>
      <c r="L126" s="23"/>
      <c r="M126" s="23"/>
      <c r="N126" s="178"/>
      <c r="O126" s="23"/>
      <c r="P126" s="23"/>
      <c r="Q126" s="23"/>
      <c r="R126" s="23"/>
      <c r="S126" s="23"/>
      <c r="T126" s="23"/>
      <c r="U126" s="178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178"/>
      <c r="BL126" s="23"/>
      <c r="BM126" s="23"/>
      <c r="BN126" s="178"/>
      <c r="BO126" s="23"/>
      <c r="BP126" s="23"/>
      <c r="BQ126" s="178"/>
      <c r="BR126" s="23"/>
      <c r="BS126" s="23"/>
      <c r="BT126" s="178"/>
      <c r="BU126" s="23"/>
      <c r="BV126" s="23"/>
      <c r="BW126" s="178"/>
      <c r="BX126" s="23"/>
      <c r="BY126" s="23"/>
      <c r="BZ126" s="178"/>
      <c r="CA126" s="23"/>
      <c r="CB126" s="23"/>
      <c r="CC126" s="178"/>
      <c r="CD126" s="23"/>
      <c r="CE126" s="177"/>
      <c r="CF126" s="177"/>
      <c r="CG126" s="23"/>
      <c r="CH126" s="23"/>
      <c r="CI126" s="178"/>
      <c r="CJ126" s="23"/>
      <c r="CK126" s="23"/>
      <c r="CL126" s="178"/>
      <c r="CM126" s="23"/>
      <c r="CN126" s="23"/>
      <c r="CO126" s="178"/>
      <c r="CP126" s="23"/>
      <c r="CQ126" s="23"/>
      <c r="CR126" s="178"/>
      <c r="CS126" s="23"/>
      <c r="CT126" s="23"/>
      <c r="CU126" s="178"/>
      <c r="CV126" s="23"/>
      <c r="CW126" s="177"/>
      <c r="CX126" s="23"/>
      <c r="CY126" s="177"/>
      <c r="CZ126" s="177"/>
      <c r="DA126" s="178"/>
      <c r="DB126" s="23"/>
      <c r="DC126" s="177"/>
      <c r="DD126" s="177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174"/>
      <c r="GM126" s="174"/>
      <c r="GN126" s="174"/>
      <c r="GO126" s="174"/>
      <c r="GP126" s="174"/>
      <c r="GQ126" s="175"/>
      <c r="GR126" s="175"/>
      <c r="GS126" s="175"/>
      <c r="GT126" s="175"/>
      <c r="GU126" s="175"/>
      <c r="GV126" s="175"/>
      <c r="GW126" s="175"/>
      <c r="GX126" s="175"/>
      <c r="GY126" s="175"/>
      <c r="GZ126" s="175"/>
      <c r="HA126" s="175"/>
      <c r="HB126" s="175"/>
    </row>
    <row r="127" spans="1:210">
      <c r="A127" s="28" t="str">
        <f t="shared" si="3"/>
        <v/>
      </c>
      <c r="B127" s="28" t="str">
        <f t="shared" si="2"/>
        <v/>
      </c>
      <c r="D127" s="179"/>
      <c r="E127" s="105"/>
      <c r="G127" s="178"/>
      <c r="H127" s="23"/>
      <c r="I127" s="23"/>
      <c r="J127" s="23"/>
      <c r="K127" s="23"/>
      <c r="L127" s="23"/>
      <c r="M127" s="23"/>
      <c r="N127" s="178"/>
      <c r="O127" s="23"/>
      <c r="P127" s="23"/>
      <c r="Q127" s="23"/>
      <c r="R127" s="23"/>
      <c r="S127" s="23"/>
      <c r="T127" s="23"/>
      <c r="U127" s="178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178"/>
      <c r="BL127" s="23"/>
      <c r="BM127" s="23"/>
      <c r="BN127" s="178"/>
      <c r="BO127" s="23"/>
      <c r="BP127" s="23"/>
      <c r="BQ127" s="178"/>
      <c r="BR127" s="23"/>
      <c r="BS127" s="23"/>
      <c r="BT127" s="178"/>
      <c r="BU127" s="23"/>
      <c r="BV127" s="23"/>
      <c r="BW127" s="178"/>
      <c r="BX127" s="23"/>
      <c r="BY127" s="23"/>
      <c r="BZ127" s="178"/>
      <c r="CA127" s="23"/>
      <c r="CB127" s="23"/>
      <c r="CC127" s="178"/>
      <c r="CD127" s="23"/>
      <c r="CE127" s="177"/>
      <c r="CF127" s="177"/>
      <c r="CG127" s="23"/>
      <c r="CH127" s="23"/>
      <c r="CI127" s="178"/>
      <c r="CJ127" s="23"/>
      <c r="CK127" s="23"/>
      <c r="CL127" s="178"/>
      <c r="CM127" s="23"/>
      <c r="CN127" s="23"/>
      <c r="CO127" s="178"/>
      <c r="CP127" s="23"/>
      <c r="CQ127" s="23"/>
      <c r="CR127" s="178"/>
      <c r="CS127" s="23"/>
      <c r="CT127" s="23"/>
      <c r="CU127" s="178"/>
      <c r="CV127" s="23"/>
      <c r="CW127" s="177"/>
      <c r="CX127" s="23"/>
      <c r="CY127" s="177"/>
      <c r="CZ127" s="177"/>
      <c r="DA127" s="178"/>
      <c r="DB127" s="23"/>
      <c r="DC127" s="177"/>
      <c r="DD127" s="177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174"/>
      <c r="GM127" s="174"/>
      <c r="GN127" s="174"/>
      <c r="GO127" s="174"/>
      <c r="GP127" s="174"/>
      <c r="GQ127" s="175"/>
      <c r="GR127" s="175"/>
      <c r="GS127" s="175"/>
      <c r="GT127" s="175"/>
      <c r="GU127" s="175"/>
      <c r="GV127" s="175"/>
      <c r="GW127" s="175"/>
      <c r="GX127" s="175"/>
      <c r="GY127" s="175"/>
      <c r="GZ127" s="175"/>
      <c r="HA127" s="175"/>
      <c r="HB127" s="175"/>
    </row>
    <row r="128" spans="1:210">
      <c r="A128" s="28" t="str">
        <f t="shared" si="3"/>
        <v/>
      </c>
      <c r="B128" s="28" t="str">
        <f t="shared" si="2"/>
        <v/>
      </c>
      <c r="D128" s="179"/>
      <c r="E128" s="105"/>
      <c r="G128" s="178"/>
      <c r="H128" s="23"/>
      <c r="I128" s="23"/>
      <c r="J128" s="23"/>
      <c r="K128" s="23"/>
      <c r="L128" s="23"/>
      <c r="M128" s="23"/>
      <c r="N128" s="178"/>
      <c r="O128" s="23"/>
      <c r="P128" s="23"/>
      <c r="Q128" s="23"/>
      <c r="R128" s="23"/>
      <c r="S128" s="23"/>
      <c r="T128" s="23"/>
      <c r="U128" s="178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178"/>
      <c r="BL128" s="23"/>
      <c r="BM128" s="23"/>
      <c r="BN128" s="178"/>
      <c r="BO128" s="23"/>
      <c r="BP128" s="23"/>
      <c r="BQ128" s="178"/>
      <c r="BR128" s="23"/>
      <c r="BS128" s="23"/>
      <c r="BT128" s="178"/>
      <c r="BU128" s="23"/>
      <c r="BV128" s="23"/>
      <c r="BW128" s="178"/>
      <c r="BX128" s="23"/>
      <c r="BY128" s="23"/>
      <c r="BZ128" s="178"/>
      <c r="CA128" s="23"/>
      <c r="CB128" s="23"/>
      <c r="CC128" s="178"/>
      <c r="CD128" s="23"/>
      <c r="CE128" s="177"/>
      <c r="CF128" s="177"/>
      <c r="CG128" s="23"/>
      <c r="CH128" s="23"/>
      <c r="CI128" s="178"/>
      <c r="CJ128" s="23"/>
      <c r="CK128" s="23"/>
      <c r="CL128" s="178"/>
      <c r="CM128" s="23"/>
      <c r="CN128" s="23"/>
      <c r="CO128" s="178"/>
      <c r="CP128" s="23"/>
      <c r="CQ128" s="23"/>
      <c r="CR128" s="178"/>
      <c r="CS128" s="23"/>
      <c r="CT128" s="23"/>
      <c r="CU128" s="178"/>
      <c r="CV128" s="23"/>
      <c r="CW128" s="177"/>
      <c r="CX128" s="23"/>
      <c r="CY128" s="177"/>
      <c r="CZ128" s="177"/>
      <c r="DA128" s="178"/>
      <c r="DB128" s="23"/>
      <c r="DC128" s="177"/>
      <c r="DD128" s="177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174"/>
      <c r="GM128" s="174"/>
      <c r="GN128" s="174"/>
      <c r="GO128" s="174"/>
      <c r="GP128" s="174"/>
      <c r="GQ128" s="175"/>
      <c r="GR128" s="175"/>
      <c r="GS128" s="175"/>
      <c r="GT128" s="175"/>
      <c r="GU128" s="175"/>
      <c r="GV128" s="175"/>
      <c r="GW128" s="175"/>
      <c r="GX128" s="175"/>
      <c r="GY128" s="175"/>
      <c r="GZ128" s="175"/>
      <c r="HA128" s="175"/>
      <c r="HB128" s="175"/>
    </row>
    <row r="129" spans="1:210">
      <c r="A129" s="28" t="str">
        <f t="shared" si="3"/>
        <v/>
      </c>
      <c r="B129" s="28" t="str">
        <f t="shared" si="2"/>
        <v/>
      </c>
      <c r="D129" s="179"/>
      <c r="E129" s="105"/>
      <c r="G129" s="178"/>
      <c r="H129" s="23"/>
      <c r="I129" s="23"/>
      <c r="J129" s="23"/>
      <c r="K129" s="23"/>
      <c r="L129" s="23"/>
      <c r="M129" s="23"/>
      <c r="N129" s="178"/>
      <c r="O129" s="23"/>
      <c r="P129" s="23"/>
      <c r="Q129" s="23"/>
      <c r="R129" s="23"/>
      <c r="S129" s="23"/>
      <c r="T129" s="23"/>
      <c r="U129" s="178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178"/>
      <c r="BL129" s="23"/>
      <c r="BM129" s="23"/>
      <c r="BN129" s="178"/>
      <c r="BO129" s="23"/>
      <c r="BP129" s="23"/>
      <c r="BQ129" s="178"/>
      <c r="BR129" s="23"/>
      <c r="BS129" s="23"/>
      <c r="BT129" s="178"/>
      <c r="BU129" s="23"/>
      <c r="BV129" s="23"/>
      <c r="BW129" s="178"/>
      <c r="BX129" s="23"/>
      <c r="BY129" s="23"/>
      <c r="BZ129" s="178"/>
      <c r="CA129" s="23"/>
      <c r="CB129" s="23"/>
      <c r="CC129" s="178"/>
      <c r="CD129" s="23"/>
      <c r="CE129" s="177"/>
      <c r="CF129" s="177"/>
      <c r="CG129" s="23"/>
      <c r="CH129" s="23"/>
      <c r="CI129" s="178"/>
      <c r="CJ129" s="23"/>
      <c r="CK129" s="23"/>
      <c r="CL129" s="178"/>
      <c r="CM129" s="23"/>
      <c r="CN129" s="23"/>
      <c r="CO129" s="178"/>
      <c r="CP129" s="23"/>
      <c r="CQ129" s="23"/>
      <c r="CR129" s="178"/>
      <c r="CS129" s="23"/>
      <c r="CT129" s="23"/>
      <c r="CU129" s="178"/>
      <c r="CV129" s="23"/>
      <c r="CW129" s="177"/>
      <c r="CX129" s="23"/>
      <c r="CY129" s="177"/>
      <c r="CZ129" s="177"/>
      <c r="DA129" s="178"/>
      <c r="DB129" s="23"/>
      <c r="DC129" s="177"/>
      <c r="DD129" s="177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174"/>
      <c r="GM129" s="174"/>
      <c r="GN129" s="174"/>
      <c r="GO129" s="174"/>
      <c r="GP129" s="174"/>
      <c r="GQ129" s="175"/>
      <c r="GR129" s="175"/>
      <c r="GS129" s="175"/>
      <c r="GT129" s="175"/>
      <c r="GU129" s="175"/>
      <c r="GV129" s="175"/>
      <c r="GW129" s="175"/>
      <c r="GX129" s="175"/>
      <c r="GY129" s="175"/>
      <c r="GZ129" s="175"/>
      <c r="HA129" s="175"/>
      <c r="HB129" s="175"/>
    </row>
    <row r="130" spans="1:210">
      <c r="A130" s="28" t="str">
        <f t="shared" si="3"/>
        <v/>
      </c>
      <c r="B130" s="28" t="str">
        <f t="shared" si="2"/>
        <v/>
      </c>
      <c r="D130" s="179"/>
      <c r="E130" s="105"/>
      <c r="G130" s="178"/>
      <c r="H130" s="23"/>
      <c r="I130" s="23"/>
      <c r="J130" s="23"/>
      <c r="K130" s="23"/>
      <c r="L130" s="23"/>
      <c r="M130" s="23"/>
      <c r="N130" s="178"/>
      <c r="O130" s="23"/>
      <c r="P130" s="23"/>
      <c r="Q130" s="23"/>
      <c r="R130" s="23"/>
      <c r="S130" s="23"/>
      <c r="T130" s="23"/>
      <c r="U130" s="178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178"/>
      <c r="BL130" s="23"/>
      <c r="BM130" s="23"/>
      <c r="BN130" s="178"/>
      <c r="BO130" s="23"/>
      <c r="BP130" s="23"/>
      <c r="BQ130" s="178"/>
      <c r="BR130" s="23"/>
      <c r="BS130" s="23"/>
      <c r="BT130" s="178"/>
      <c r="BU130" s="23"/>
      <c r="BV130" s="23"/>
      <c r="BW130" s="178"/>
      <c r="BX130" s="23"/>
      <c r="BY130" s="23"/>
      <c r="BZ130" s="178"/>
      <c r="CA130" s="23"/>
      <c r="CB130" s="23"/>
      <c r="CC130" s="178"/>
      <c r="CD130" s="23"/>
      <c r="CE130" s="177"/>
      <c r="CF130" s="177"/>
      <c r="CG130" s="23"/>
      <c r="CH130" s="23"/>
      <c r="CI130" s="178"/>
      <c r="CJ130" s="23"/>
      <c r="CK130" s="23"/>
      <c r="CL130" s="178"/>
      <c r="CM130" s="23"/>
      <c r="CN130" s="23"/>
      <c r="CO130" s="178"/>
      <c r="CP130" s="23"/>
      <c r="CQ130" s="23"/>
      <c r="CR130" s="178"/>
      <c r="CS130" s="23"/>
      <c r="CT130" s="23"/>
      <c r="CU130" s="178"/>
      <c r="CV130" s="23"/>
      <c r="CW130" s="177"/>
      <c r="CX130" s="23"/>
      <c r="CY130" s="177"/>
      <c r="CZ130" s="177"/>
      <c r="DA130" s="178"/>
      <c r="DB130" s="23"/>
      <c r="DC130" s="177"/>
      <c r="DD130" s="177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174"/>
      <c r="GM130" s="174"/>
      <c r="GN130" s="174"/>
      <c r="GO130" s="174"/>
      <c r="GP130" s="174"/>
      <c r="GQ130" s="175"/>
      <c r="GR130" s="175"/>
      <c r="GS130" s="175"/>
      <c r="GT130" s="175"/>
      <c r="GU130" s="175"/>
      <c r="GV130" s="175"/>
      <c r="GW130" s="175"/>
      <c r="GX130" s="175"/>
      <c r="GY130" s="175"/>
      <c r="GZ130" s="175"/>
      <c r="HA130" s="175"/>
      <c r="HB130" s="175"/>
    </row>
    <row r="131" spans="1:210">
      <c r="A131" s="28" t="str">
        <f t="shared" si="3"/>
        <v/>
      </c>
      <c r="B131" s="28" t="str">
        <f t="shared" si="2"/>
        <v/>
      </c>
      <c r="D131" s="179"/>
      <c r="E131" s="105"/>
      <c r="G131" s="178"/>
      <c r="H131" s="23"/>
      <c r="I131" s="23"/>
      <c r="J131" s="23"/>
      <c r="K131" s="23"/>
      <c r="L131" s="23"/>
      <c r="M131" s="23"/>
      <c r="N131" s="178"/>
      <c r="O131" s="23"/>
      <c r="P131" s="23"/>
      <c r="Q131" s="23"/>
      <c r="R131" s="23"/>
      <c r="S131" s="23"/>
      <c r="T131" s="23"/>
      <c r="U131" s="178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178"/>
      <c r="BL131" s="23"/>
      <c r="BM131" s="23"/>
      <c r="BN131" s="178"/>
      <c r="BO131" s="23"/>
      <c r="BP131" s="23"/>
      <c r="BQ131" s="178"/>
      <c r="BR131" s="23"/>
      <c r="BS131" s="23"/>
      <c r="BT131" s="178"/>
      <c r="BU131" s="23"/>
      <c r="BV131" s="23"/>
      <c r="BW131" s="178"/>
      <c r="BX131" s="23"/>
      <c r="BY131" s="23"/>
      <c r="BZ131" s="178"/>
      <c r="CA131" s="23"/>
      <c r="CB131" s="23"/>
      <c r="CC131" s="178"/>
      <c r="CD131" s="23"/>
      <c r="CE131" s="177"/>
      <c r="CF131" s="177"/>
      <c r="CG131" s="23"/>
      <c r="CH131" s="23"/>
      <c r="CI131" s="178"/>
      <c r="CJ131" s="23"/>
      <c r="CK131" s="23"/>
      <c r="CL131" s="178"/>
      <c r="CM131" s="23"/>
      <c r="CN131" s="23"/>
      <c r="CO131" s="178"/>
      <c r="CP131" s="23"/>
      <c r="CQ131" s="23"/>
      <c r="CR131" s="178"/>
      <c r="CS131" s="23"/>
      <c r="CT131" s="23"/>
      <c r="CU131" s="178"/>
      <c r="CV131" s="23"/>
      <c r="CW131" s="177"/>
      <c r="CX131" s="23"/>
      <c r="CY131" s="177"/>
      <c r="CZ131" s="177"/>
      <c r="DA131" s="178"/>
      <c r="DB131" s="23"/>
      <c r="DC131" s="177"/>
      <c r="DD131" s="177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174"/>
      <c r="GM131" s="174"/>
      <c r="GN131" s="174"/>
      <c r="GO131" s="174"/>
      <c r="GP131" s="174"/>
      <c r="GQ131" s="175"/>
      <c r="GR131" s="175"/>
      <c r="GS131" s="175"/>
      <c r="GT131" s="175"/>
      <c r="GU131" s="175"/>
      <c r="GV131" s="175"/>
      <c r="GW131" s="175"/>
      <c r="GX131" s="175"/>
      <c r="GY131" s="175"/>
      <c r="GZ131" s="175"/>
      <c r="HA131" s="175"/>
      <c r="HB131" s="175"/>
    </row>
    <row r="132" spans="1:210">
      <c r="A132" s="28" t="str">
        <f t="shared" si="3"/>
        <v/>
      </c>
      <c r="B132" s="28" t="str">
        <f t="shared" si="2"/>
        <v/>
      </c>
      <c r="D132" s="179"/>
      <c r="E132" s="105"/>
      <c r="G132" s="178"/>
      <c r="H132" s="23"/>
      <c r="I132" s="23"/>
      <c r="J132" s="23"/>
      <c r="K132" s="23"/>
      <c r="L132" s="23"/>
      <c r="M132" s="23"/>
      <c r="N132" s="178"/>
      <c r="O132" s="23"/>
      <c r="P132" s="23"/>
      <c r="Q132" s="23"/>
      <c r="R132" s="23"/>
      <c r="S132" s="23"/>
      <c r="T132" s="23"/>
      <c r="U132" s="178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178"/>
      <c r="BL132" s="23"/>
      <c r="BM132" s="23"/>
      <c r="BN132" s="178"/>
      <c r="BO132" s="23"/>
      <c r="BP132" s="23"/>
      <c r="BQ132" s="178"/>
      <c r="BR132" s="23"/>
      <c r="BS132" s="23"/>
      <c r="BT132" s="178"/>
      <c r="BU132" s="23"/>
      <c r="BV132" s="23"/>
      <c r="BW132" s="178"/>
      <c r="BX132" s="23"/>
      <c r="BY132" s="23"/>
      <c r="BZ132" s="178"/>
      <c r="CA132" s="23"/>
      <c r="CB132" s="23"/>
      <c r="CC132" s="178"/>
      <c r="CD132" s="23"/>
      <c r="CE132" s="177"/>
      <c r="CF132" s="177"/>
      <c r="CG132" s="23"/>
      <c r="CH132" s="23"/>
      <c r="CI132" s="178"/>
      <c r="CJ132" s="23"/>
      <c r="CK132" s="23"/>
      <c r="CL132" s="178"/>
      <c r="CM132" s="23"/>
      <c r="CN132" s="23"/>
      <c r="CO132" s="178"/>
      <c r="CP132" s="23"/>
      <c r="CQ132" s="23"/>
      <c r="CR132" s="178"/>
      <c r="CS132" s="23"/>
      <c r="CT132" s="23"/>
      <c r="CU132" s="178"/>
      <c r="CV132" s="23"/>
      <c r="CW132" s="177"/>
      <c r="CX132" s="23"/>
      <c r="CY132" s="177"/>
      <c r="CZ132" s="177"/>
      <c r="DA132" s="178"/>
      <c r="DB132" s="23"/>
      <c r="DC132" s="177"/>
      <c r="DD132" s="177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174"/>
      <c r="GM132" s="174"/>
      <c r="GN132" s="174"/>
      <c r="GO132" s="174"/>
      <c r="GP132" s="174"/>
      <c r="GQ132" s="175"/>
      <c r="GR132" s="175"/>
      <c r="GS132" s="175"/>
      <c r="GT132" s="175"/>
      <c r="GU132" s="175"/>
      <c r="GV132" s="175"/>
      <c r="GW132" s="175"/>
      <c r="GX132" s="175"/>
      <c r="GY132" s="175"/>
      <c r="GZ132" s="175"/>
      <c r="HA132" s="175"/>
      <c r="HB132" s="175"/>
    </row>
    <row r="133" spans="1:210">
      <c r="A133" s="28" t="str">
        <f t="shared" si="3"/>
        <v/>
      </c>
      <c r="B133" s="28" t="str">
        <f t="shared" si="2"/>
        <v/>
      </c>
      <c r="D133" s="179"/>
      <c r="E133" s="105"/>
      <c r="G133" s="178"/>
      <c r="H133" s="23"/>
      <c r="I133" s="23"/>
      <c r="J133" s="23"/>
      <c r="K133" s="23"/>
      <c r="L133" s="23"/>
      <c r="M133" s="23"/>
      <c r="N133" s="178"/>
      <c r="O133" s="23"/>
      <c r="P133" s="23"/>
      <c r="Q133" s="23"/>
      <c r="R133" s="23"/>
      <c r="S133" s="23"/>
      <c r="T133" s="23"/>
      <c r="U133" s="178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178"/>
      <c r="BL133" s="23"/>
      <c r="BM133" s="23"/>
      <c r="BN133" s="178"/>
      <c r="BO133" s="23"/>
      <c r="BP133" s="23"/>
      <c r="BQ133" s="178"/>
      <c r="BR133" s="23"/>
      <c r="BS133" s="23"/>
      <c r="BT133" s="178"/>
      <c r="BU133" s="23"/>
      <c r="BV133" s="23"/>
      <c r="BW133" s="178"/>
      <c r="BX133" s="23"/>
      <c r="BY133" s="23"/>
      <c r="BZ133" s="178"/>
      <c r="CA133" s="23"/>
      <c r="CB133" s="23"/>
      <c r="CC133" s="178"/>
      <c r="CD133" s="23"/>
      <c r="CE133" s="177"/>
      <c r="CF133" s="177"/>
      <c r="CG133" s="23"/>
      <c r="CH133" s="23"/>
      <c r="CI133" s="178"/>
      <c r="CJ133" s="23"/>
      <c r="CK133" s="23"/>
      <c r="CL133" s="178"/>
      <c r="CM133" s="23"/>
      <c r="CN133" s="23"/>
      <c r="CO133" s="178"/>
      <c r="CP133" s="23"/>
      <c r="CQ133" s="23"/>
      <c r="CR133" s="178"/>
      <c r="CS133" s="23"/>
      <c r="CT133" s="23"/>
      <c r="CU133" s="178"/>
      <c r="CV133" s="23"/>
      <c r="CW133" s="177"/>
      <c r="CX133" s="23"/>
      <c r="CY133" s="177"/>
      <c r="CZ133" s="177"/>
      <c r="DA133" s="178"/>
      <c r="DB133" s="23"/>
      <c r="DC133" s="177"/>
      <c r="DD133" s="177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174"/>
      <c r="GM133" s="174"/>
      <c r="GN133" s="174"/>
      <c r="GO133" s="174"/>
      <c r="GP133" s="174"/>
      <c r="GQ133" s="175"/>
      <c r="GR133" s="175"/>
      <c r="GS133" s="175"/>
      <c r="GT133" s="175"/>
      <c r="GU133" s="175"/>
      <c r="GV133" s="175"/>
      <c r="GW133" s="175"/>
      <c r="GX133" s="175"/>
      <c r="GY133" s="175"/>
      <c r="GZ133" s="175"/>
      <c r="HA133" s="175"/>
      <c r="HB133" s="175"/>
    </row>
    <row r="134" spans="1:210">
      <c r="A134" s="28" t="str">
        <f t="shared" si="3"/>
        <v/>
      </c>
      <c r="B134" s="28" t="str">
        <f t="shared" ref="B134:B197" si="4">CONCATENATE(C134,E134)</f>
        <v/>
      </c>
    </row>
    <row r="135" spans="1:210">
      <c r="A135" s="28" t="str">
        <f t="shared" ref="A135:A198" si="5">CONCATENATE(D135,E135)</f>
        <v/>
      </c>
      <c r="B135" s="28" t="str">
        <f t="shared" si="4"/>
        <v/>
      </c>
    </row>
    <row r="136" spans="1:210">
      <c r="A136" s="28" t="str">
        <f t="shared" si="5"/>
        <v/>
      </c>
      <c r="B136" s="28" t="str">
        <f t="shared" si="4"/>
        <v/>
      </c>
    </row>
    <row r="137" spans="1:210">
      <c r="A137" s="28" t="str">
        <f t="shared" si="5"/>
        <v/>
      </c>
      <c r="B137" s="28" t="str">
        <f t="shared" si="4"/>
        <v/>
      </c>
    </row>
    <row r="138" spans="1:210">
      <c r="A138" s="28" t="str">
        <f t="shared" si="5"/>
        <v/>
      </c>
      <c r="B138" s="28" t="str">
        <f t="shared" si="4"/>
        <v/>
      </c>
    </row>
    <row r="139" spans="1:210">
      <c r="A139" s="28" t="str">
        <f t="shared" si="5"/>
        <v/>
      </c>
      <c r="B139" s="28" t="str">
        <f t="shared" si="4"/>
        <v/>
      </c>
    </row>
    <row r="140" spans="1:210">
      <c r="A140" s="28" t="str">
        <f t="shared" si="5"/>
        <v/>
      </c>
      <c r="B140" s="28" t="str">
        <f t="shared" si="4"/>
        <v/>
      </c>
    </row>
    <row r="141" spans="1:210">
      <c r="A141" s="28" t="str">
        <f t="shared" si="5"/>
        <v/>
      </c>
      <c r="B141" s="28" t="str">
        <f t="shared" si="4"/>
        <v/>
      </c>
    </row>
    <row r="142" spans="1:210">
      <c r="A142" s="28" t="str">
        <f t="shared" si="5"/>
        <v/>
      </c>
      <c r="B142" s="28" t="str">
        <f t="shared" si="4"/>
        <v/>
      </c>
    </row>
    <row r="143" spans="1:210">
      <c r="A143" s="28" t="str">
        <f t="shared" si="5"/>
        <v/>
      </c>
      <c r="B143" s="28" t="str">
        <f t="shared" si="4"/>
        <v/>
      </c>
    </row>
    <row r="144" spans="1:210">
      <c r="A144" s="28" t="str">
        <f t="shared" si="5"/>
        <v/>
      </c>
      <c r="B144" s="28" t="str">
        <f t="shared" si="4"/>
        <v/>
      </c>
    </row>
    <row r="145" spans="1:6">
      <c r="A145" s="28" t="str">
        <f t="shared" si="5"/>
        <v/>
      </c>
      <c r="B145" s="28" t="str">
        <f t="shared" si="4"/>
        <v/>
      </c>
      <c r="C145" s="164"/>
      <c r="D145" s="164"/>
      <c r="E145" s="164"/>
      <c r="F145" s="164"/>
    </row>
    <row r="146" spans="1:6">
      <c r="A146" s="28" t="str">
        <f t="shared" si="5"/>
        <v/>
      </c>
      <c r="B146" s="28" t="str">
        <f t="shared" si="4"/>
        <v/>
      </c>
      <c r="C146" s="164"/>
      <c r="D146" s="164"/>
      <c r="E146" s="164"/>
      <c r="F146" s="164"/>
    </row>
    <row r="147" spans="1:6">
      <c r="A147" s="28" t="str">
        <f t="shared" si="5"/>
        <v/>
      </c>
      <c r="B147" s="28" t="str">
        <f t="shared" si="4"/>
        <v/>
      </c>
      <c r="C147" s="164"/>
      <c r="D147" s="164"/>
      <c r="E147" s="164"/>
      <c r="F147" s="164"/>
    </row>
    <row r="148" spans="1:6">
      <c r="A148" s="28" t="str">
        <f t="shared" si="5"/>
        <v/>
      </c>
      <c r="B148" s="28" t="str">
        <f t="shared" si="4"/>
        <v/>
      </c>
      <c r="C148" s="164"/>
      <c r="D148" s="164"/>
      <c r="E148" s="164"/>
      <c r="F148" s="164"/>
    </row>
    <row r="149" spans="1:6">
      <c r="A149" s="28" t="str">
        <f t="shared" si="5"/>
        <v/>
      </c>
      <c r="B149" s="28" t="str">
        <f t="shared" si="4"/>
        <v/>
      </c>
      <c r="C149" s="164"/>
      <c r="D149" s="164"/>
      <c r="E149" s="164"/>
      <c r="F149" s="164"/>
    </row>
    <row r="150" spans="1:6">
      <c r="A150" s="28" t="str">
        <f t="shared" si="5"/>
        <v/>
      </c>
      <c r="B150" s="28" t="str">
        <f t="shared" si="4"/>
        <v/>
      </c>
      <c r="C150" s="164"/>
      <c r="D150" s="164"/>
      <c r="E150" s="164"/>
      <c r="F150" s="164"/>
    </row>
    <row r="151" spans="1:6">
      <c r="A151" s="28" t="str">
        <f t="shared" si="5"/>
        <v/>
      </c>
      <c r="B151" s="28" t="str">
        <f t="shared" si="4"/>
        <v/>
      </c>
      <c r="C151" s="164"/>
      <c r="D151" s="164"/>
      <c r="E151" s="164"/>
      <c r="F151" s="164"/>
    </row>
    <row r="152" spans="1:6">
      <c r="A152" s="28" t="str">
        <f t="shared" si="5"/>
        <v/>
      </c>
      <c r="B152" s="28" t="str">
        <f t="shared" si="4"/>
        <v/>
      </c>
      <c r="C152" s="164"/>
      <c r="D152" s="164"/>
      <c r="E152" s="164"/>
      <c r="F152" s="164"/>
    </row>
    <row r="153" spans="1:6">
      <c r="A153" s="28" t="str">
        <f t="shared" si="5"/>
        <v/>
      </c>
      <c r="B153" s="28" t="str">
        <f t="shared" si="4"/>
        <v/>
      </c>
      <c r="C153" s="164"/>
      <c r="D153" s="164"/>
      <c r="E153" s="164"/>
      <c r="F153" s="164"/>
    </row>
    <row r="154" spans="1:6">
      <c r="A154" s="28" t="str">
        <f t="shared" si="5"/>
        <v/>
      </c>
      <c r="B154" s="28" t="str">
        <f t="shared" si="4"/>
        <v/>
      </c>
      <c r="C154" s="164"/>
      <c r="D154" s="164"/>
      <c r="E154" s="164"/>
      <c r="F154" s="164"/>
    </row>
    <row r="155" spans="1:6">
      <c r="A155" s="28" t="str">
        <f t="shared" si="5"/>
        <v/>
      </c>
      <c r="B155" s="28" t="str">
        <f t="shared" si="4"/>
        <v/>
      </c>
      <c r="C155" s="164"/>
      <c r="D155" s="164"/>
      <c r="E155" s="164"/>
      <c r="F155" s="164"/>
    </row>
    <row r="156" spans="1:6">
      <c r="A156" s="28" t="str">
        <f t="shared" si="5"/>
        <v/>
      </c>
      <c r="B156" s="28" t="str">
        <f t="shared" si="4"/>
        <v/>
      </c>
      <c r="C156" s="164"/>
      <c r="D156" s="164"/>
      <c r="E156" s="164"/>
      <c r="F156" s="164"/>
    </row>
    <row r="157" spans="1:6">
      <c r="A157" s="28" t="str">
        <f t="shared" si="5"/>
        <v/>
      </c>
      <c r="B157" s="28" t="str">
        <f t="shared" si="4"/>
        <v/>
      </c>
      <c r="C157" s="164"/>
      <c r="D157" s="164"/>
      <c r="E157" s="164"/>
      <c r="F157" s="164"/>
    </row>
    <row r="158" spans="1:6">
      <c r="A158" s="28" t="str">
        <f t="shared" si="5"/>
        <v/>
      </c>
      <c r="B158" s="28" t="str">
        <f t="shared" si="4"/>
        <v/>
      </c>
      <c r="C158" s="164"/>
      <c r="D158" s="164"/>
      <c r="E158" s="164"/>
      <c r="F158" s="164"/>
    </row>
    <row r="159" spans="1:6">
      <c r="A159" s="28" t="str">
        <f t="shared" si="5"/>
        <v/>
      </c>
      <c r="B159" s="28" t="str">
        <f t="shared" si="4"/>
        <v/>
      </c>
      <c r="C159" s="164"/>
      <c r="D159" s="164"/>
      <c r="E159" s="164"/>
      <c r="F159" s="164"/>
    </row>
    <row r="160" spans="1:6">
      <c r="A160" s="28" t="str">
        <f t="shared" si="5"/>
        <v/>
      </c>
      <c r="B160" s="28" t="str">
        <f t="shared" si="4"/>
        <v/>
      </c>
      <c r="C160" s="164"/>
      <c r="D160" s="164"/>
      <c r="E160" s="164"/>
      <c r="F160" s="164"/>
    </row>
    <row r="161" spans="1:6">
      <c r="A161" s="28" t="str">
        <f t="shared" si="5"/>
        <v/>
      </c>
      <c r="B161" s="28" t="str">
        <f t="shared" si="4"/>
        <v/>
      </c>
      <c r="C161" s="164"/>
      <c r="D161" s="164"/>
      <c r="E161" s="164"/>
      <c r="F161" s="164"/>
    </row>
    <row r="162" spans="1:6">
      <c r="A162" s="28" t="str">
        <f t="shared" si="5"/>
        <v/>
      </c>
      <c r="B162" s="28" t="str">
        <f t="shared" si="4"/>
        <v/>
      </c>
      <c r="C162" s="164"/>
      <c r="D162" s="164"/>
      <c r="E162" s="164"/>
      <c r="F162" s="164"/>
    </row>
    <row r="163" spans="1:6">
      <c r="A163" s="28" t="str">
        <f t="shared" si="5"/>
        <v/>
      </c>
      <c r="B163" s="28" t="str">
        <f t="shared" si="4"/>
        <v/>
      </c>
      <c r="C163" s="164"/>
      <c r="D163" s="164"/>
      <c r="E163" s="164"/>
      <c r="F163" s="164"/>
    </row>
    <row r="164" spans="1:6">
      <c r="A164" s="28" t="str">
        <f t="shared" si="5"/>
        <v/>
      </c>
      <c r="B164" s="28" t="str">
        <f t="shared" si="4"/>
        <v/>
      </c>
      <c r="C164" s="164"/>
      <c r="D164" s="164"/>
      <c r="E164" s="164"/>
      <c r="F164" s="164"/>
    </row>
    <row r="165" spans="1:6">
      <c r="A165" s="28" t="str">
        <f t="shared" si="5"/>
        <v/>
      </c>
      <c r="B165" s="28" t="str">
        <f t="shared" si="4"/>
        <v/>
      </c>
      <c r="C165" s="164"/>
      <c r="D165" s="164"/>
      <c r="E165" s="164"/>
      <c r="F165" s="164"/>
    </row>
    <row r="166" spans="1:6">
      <c r="A166" s="28" t="str">
        <f t="shared" si="5"/>
        <v/>
      </c>
      <c r="B166" s="28" t="str">
        <f t="shared" si="4"/>
        <v/>
      </c>
      <c r="C166" s="164"/>
      <c r="D166" s="164"/>
      <c r="E166" s="164"/>
      <c r="F166" s="164"/>
    </row>
    <row r="167" spans="1:6">
      <c r="A167" s="28" t="str">
        <f t="shared" si="5"/>
        <v/>
      </c>
      <c r="B167" s="28" t="str">
        <f t="shared" si="4"/>
        <v/>
      </c>
      <c r="C167" s="164"/>
      <c r="D167" s="164"/>
      <c r="E167" s="164"/>
      <c r="F167" s="164"/>
    </row>
    <row r="168" spans="1:6">
      <c r="A168" s="28" t="str">
        <f t="shared" si="5"/>
        <v/>
      </c>
      <c r="B168" s="28" t="str">
        <f t="shared" si="4"/>
        <v/>
      </c>
      <c r="C168" s="164"/>
      <c r="D168" s="164"/>
      <c r="E168" s="164"/>
      <c r="F168" s="164"/>
    </row>
    <row r="169" spans="1:6">
      <c r="A169" s="28" t="str">
        <f t="shared" si="5"/>
        <v/>
      </c>
      <c r="B169" s="28" t="str">
        <f t="shared" si="4"/>
        <v/>
      </c>
      <c r="C169" s="164"/>
      <c r="D169" s="164"/>
      <c r="E169" s="164"/>
      <c r="F169" s="164"/>
    </row>
    <row r="170" spans="1:6">
      <c r="A170" s="28" t="str">
        <f t="shared" si="5"/>
        <v/>
      </c>
      <c r="B170" s="28" t="str">
        <f t="shared" si="4"/>
        <v/>
      </c>
      <c r="C170" s="164"/>
      <c r="D170" s="164"/>
      <c r="E170" s="164"/>
      <c r="F170" s="164"/>
    </row>
    <row r="171" spans="1:6">
      <c r="A171" s="28" t="str">
        <f t="shared" si="5"/>
        <v/>
      </c>
      <c r="B171" s="28" t="str">
        <f t="shared" si="4"/>
        <v/>
      </c>
      <c r="C171" s="164"/>
      <c r="D171" s="164"/>
      <c r="E171" s="164"/>
      <c r="F171" s="164"/>
    </row>
    <row r="172" spans="1:6">
      <c r="A172" s="28" t="str">
        <f t="shared" si="5"/>
        <v/>
      </c>
      <c r="B172" s="28" t="str">
        <f t="shared" si="4"/>
        <v/>
      </c>
      <c r="C172" s="164"/>
      <c r="D172" s="164"/>
      <c r="E172" s="164"/>
      <c r="F172" s="164"/>
    </row>
    <row r="173" spans="1:6">
      <c r="A173" s="28" t="str">
        <f t="shared" si="5"/>
        <v/>
      </c>
      <c r="B173" s="28" t="str">
        <f t="shared" si="4"/>
        <v/>
      </c>
      <c r="C173" s="164"/>
      <c r="D173" s="164"/>
      <c r="E173" s="164"/>
      <c r="F173" s="164"/>
    </row>
    <row r="174" spans="1:6">
      <c r="A174" s="28" t="str">
        <f t="shared" si="5"/>
        <v/>
      </c>
      <c r="B174" s="28" t="str">
        <f t="shared" si="4"/>
        <v/>
      </c>
      <c r="C174" s="164"/>
      <c r="D174" s="164"/>
      <c r="E174" s="164"/>
      <c r="F174" s="164"/>
    </row>
    <row r="175" spans="1:6">
      <c r="A175" s="28" t="str">
        <f t="shared" si="5"/>
        <v/>
      </c>
      <c r="B175" s="28" t="str">
        <f t="shared" si="4"/>
        <v/>
      </c>
      <c r="C175" s="164"/>
      <c r="D175" s="164"/>
      <c r="E175" s="164"/>
      <c r="F175" s="164"/>
    </row>
    <row r="176" spans="1:6">
      <c r="A176" s="28" t="str">
        <f t="shared" si="5"/>
        <v/>
      </c>
      <c r="B176" s="28" t="str">
        <f t="shared" si="4"/>
        <v/>
      </c>
      <c r="C176" s="164"/>
      <c r="D176" s="164"/>
      <c r="E176" s="164"/>
      <c r="F176" s="164"/>
    </row>
    <row r="177" spans="1:6">
      <c r="A177" s="28" t="str">
        <f t="shared" si="5"/>
        <v/>
      </c>
      <c r="B177" s="28" t="str">
        <f t="shared" si="4"/>
        <v/>
      </c>
      <c r="C177" s="164"/>
      <c r="D177" s="164"/>
      <c r="E177" s="164"/>
      <c r="F177" s="164"/>
    </row>
    <row r="178" spans="1:6">
      <c r="A178" s="28" t="str">
        <f t="shared" si="5"/>
        <v/>
      </c>
      <c r="B178" s="28" t="str">
        <f t="shared" si="4"/>
        <v/>
      </c>
      <c r="C178" s="164"/>
      <c r="D178" s="164"/>
      <c r="E178" s="164"/>
      <c r="F178" s="164"/>
    </row>
    <row r="179" spans="1:6">
      <c r="A179" s="28" t="str">
        <f t="shared" si="5"/>
        <v/>
      </c>
      <c r="B179" s="28" t="str">
        <f t="shared" si="4"/>
        <v/>
      </c>
      <c r="C179" s="164"/>
      <c r="D179" s="164"/>
      <c r="E179" s="164"/>
      <c r="F179" s="164"/>
    </row>
    <row r="180" spans="1:6">
      <c r="A180" s="28" t="str">
        <f t="shared" si="5"/>
        <v/>
      </c>
      <c r="B180" s="28" t="str">
        <f t="shared" si="4"/>
        <v/>
      </c>
      <c r="C180" s="164"/>
      <c r="D180" s="164"/>
      <c r="E180" s="164"/>
      <c r="F180" s="164"/>
    </row>
    <row r="181" spans="1:6">
      <c r="A181" s="28" t="str">
        <f t="shared" si="5"/>
        <v/>
      </c>
      <c r="B181" s="28" t="str">
        <f t="shared" si="4"/>
        <v/>
      </c>
      <c r="C181" s="164"/>
      <c r="D181" s="164"/>
      <c r="E181" s="164"/>
      <c r="F181" s="164"/>
    </row>
    <row r="182" spans="1:6">
      <c r="A182" s="28" t="str">
        <f t="shared" si="5"/>
        <v/>
      </c>
      <c r="B182" s="28" t="str">
        <f t="shared" si="4"/>
        <v/>
      </c>
      <c r="C182" s="164"/>
      <c r="D182" s="164"/>
      <c r="E182" s="164"/>
      <c r="F182" s="164"/>
    </row>
    <row r="183" spans="1:6">
      <c r="A183" s="28" t="str">
        <f t="shared" si="5"/>
        <v/>
      </c>
      <c r="B183" s="28" t="str">
        <f t="shared" si="4"/>
        <v/>
      </c>
      <c r="C183" s="164"/>
      <c r="D183" s="164"/>
      <c r="E183" s="164"/>
      <c r="F183" s="164"/>
    </row>
    <row r="184" spans="1:6">
      <c r="A184" s="28" t="str">
        <f t="shared" si="5"/>
        <v/>
      </c>
      <c r="B184" s="28" t="str">
        <f t="shared" si="4"/>
        <v/>
      </c>
      <c r="C184" s="164"/>
      <c r="D184" s="164"/>
      <c r="E184" s="164"/>
      <c r="F184" s="164"/>
    </row>
    <row r="185" spans="1:6">
      <c r="A185" s="28" t="str">
        <f t="shared" si="5"/>
        <v/>
      </c>
      <c r="B185" s="28" t="str">
        <f t="shared" si="4"/>
        <v/>
      </c>
      <c r="C185" s="164"/>
      <c r="D185" s="164"/>
      <c r="E185" s="164"/>
      <c r="F185" s="164"/>
    </row>
    <row r="186" spans="1:6">
      <c r="A186" s="28" t="str">
        <f t="shared" si="5"/>
        <v/>
      </c>
      <c r="B186" s="28" t="str">
        <f t="shared" si="4"/>
        <v/>
      </c>
      <c r="C186" s="164"/>
      <c r="D186" s="164"/>
      <c r="E186" s="164"/>
      <c r="F186" s="164"/>
    </row>
    <row r="187" spans="1:6">
      <c r="A187" s="28" t="str">
        <f t="shared" si="5"/>
        <v/>
      </c>
      <c r="B187" s="28" t="str">
        <f t="shared" si="4"/>
        <v/>
      </c>
      <c r="C187" s="164"/>
      <c r="D187" s="164"/>
      <c r="E187" s="164"/>
      <c r="F187" s="164"/>
    </row>
    <row r="188" spans="1:6">
      <c r="A188" s="28" t="str">
        <f t="shared" si="5"/>
        <v/>
      </c>
      <c r="B188" s="28" t="str">
        <f t="shared" si="4"/>
        <v/>
      </c>
      <c r="C188" s="164"/>
      <c r="D188" s="164"/>
      <c r="E188" s="164"/>
      <c r="F188" s="164"/>
    </row>
    <row r="189" spans="1:6">
      <c r="A189" s="28" t="str">
        <f t="shared" si="5"/>
        <v/>
      </c>
      <c r="B189" s="28" t="str">
        <f t="shared" si="4"/>
        <v/>
      </c>
      <c r="C189" s="164"/>
      <c r="D189" s="164"/>
      <c r="E189" s="164"/>
      <c r="F189" s="164"/>
    </row>
    <row r="190" spans="1:6">
      <c r="A190" s="28" t="str">
        <f t="shared" si="5"/>
        <v/>
      </c>
      <c r="B190" s="28" t="str">
        <f t="shared" si="4"/>
        <v/>
      </c>
      <c r="C190" s="164"/>
      <c r="D190" s="164"/>
      <c r="E190" s="164"/>
      <c r="F190" s="164"/>
    </row>
    <row r="191" spans="1:6">
      <c r="A191" s="28" t="str">
        <f t="shared" si="5"/>
        <v/>
      </c>
      <c r="B191" s="28" t="str">
        <f t="shared" si="4"/>
        <v/>
      </c>
      <c r="C191" s="164"/>
      <c r="D191" s="164"/>
      <c r="E191" s="164"/>
      <c r="F191" s="164"/>
    </row>
    <row r="192" spans="1:6">
      <c r="A192" s="28" t="str">
        <f t="shared" si="5"/>
        <v/>
      </c>
      <c r="B192" s="28" t="str">
        <f t="shared" si="4"/>
        <v/>
      </c>
      <c r="C192" s="164"/>
      <c r="D192" s="164"/>
      <c r="E192" s="164"/>
      <c r="F192" s="164"/>
    </row>
    <row r="193" spans="1:6">
      <c r="A193" s="28" t="str">
        <f t="shared" si="5"/>
        <v/>
      </c>
      <c r="B193" s="28" t="str">
        <f t="shared" si="4"/>
        <v/>
      </c>
      <c r="C193" s="164"/>
      <c r="D193" s="164"/>
      <c r="E193" s="164"/>
      <c r="F193" s="164"/>
    </row>
    <row r="194" spans="1:6">
      <c r="A194" s="28" t="str">
        <f t="shared" si="5"/>
        <v/>
      </c>
      <c r="B194" s="28" t="str">
        <f t="shared" si="4"/>
        <v/>
      </c>
      <c r="C194" s="164"/>
      <c r="D194" s="164"/>
      <c r="E194" s="164"/>
      <c r="F194" s="164"/>
    </row>
    <row r="195" spans="1:6">
      <c r="A195" s="28" t="str">
        <f t="shared" si="5"/>
        <v/>
      </c>
      <c r="B195" s="28" t="str">
        <f t="shared" si="4"/>
        <v/>
      </c>
      <c r="C195" s="164"/>
      <c r="D195" s="164"/>
      <c r="E195" s="164"/>
      <c r="F195" s="164"/>
    </row>
    <row r="196" spans="1:6">
      <c r="A196" s="28" t="str">
        <f t="shared" si="5"/>
        <v/>
      </c>
      <c r="B196" s="28" t="str">
        <f t="shared" si="4"/>
        <v/>
      </c>
      <c r="C196" s="164"/>
      <c r="D196" s="164"/>
      <c r="E196" s="164"/>
      <c r="F196" s="164"/>
    </row>
    <row r="197" spans="1:6">
      <c r="A197" s="28" t="str">
        <f t="shared" si="5"/>
        <v/>
      </c>
      <c r="B197" s="28" t="str">
        <f t="shared" si="4"/>
        <v/>
      </c>
      <c r="C197" s="164"/>
      <c r="D197" s="164"/>
      <c r="E197" s="164"/>
      <c r="F197" s="164"/>
    </row>
    <row r="198" spans="1:6">
      <c r="A198" s="28" t="str">
        <f t="shared" si="5"/>
        <v/>
      </c>
      <c r="B198" s="28" t="str">
        <f t="shared" ref="B198:B261" si="6">CONCATENATE(C198,E198)</f>
        <v/>
      </c>
      <c r="C198" s="164"/>
      <c r="D198" s="164"/>
      <c r="E198" s="164"/>
      <c r="F198" s="164"/>
    </row>
    <row r="199" spans="1:6">
      <c r="A199" s="28" t="str">
        <f t="shared" ref="A199:A262" si="7">CONCATENATE(D199,E199)</f>
        <v/>
      </c>
      <c r="B199" s="28" t="str">
        <f t="shared" si="6"/>
        <v/>
      </c>
      <c r="C199" s="164"/>
      <c r="D199" s="164"/>
      <c r="E199" s="164"/>
      <c r="F199" s="164"/>
    </row>
    <row r="200" spans="1:6">
      <c r="A200" s="28" t="str">
        <f t="shared" si="7"/>
        <v/>
      </c>
      <c r="B200" s="28" t="str">
        <f t="shared" si="6"/>
        <v/>
      </c>
      <c r="C200" s="164"/>
      <c r="D200" s="164"/>
      <c r="E200" s="164"/>
      <c r="F200" s="164"/>
    </row>
    <row r="201" spans="1:6">
      <c r="A201" s="28" t="str">
        <f t="shared" si="7"/>
        <v/>
      </c>
      <c r="B201" s="28" t="str">
        <f t="shared" si="6"/>
        <v/>
      </c>
      <c r="C201" s="164"/>
      <c r="D201" s="164"/>
      <c r="E201" s="164"/>
      <c r="F201" s="164"/>
    </row>
    <row r="202" spans="1:6">
      <c r="A202" s="28" t="str">
        <f t="shared" si="7"/>
        <v/>
      </c>
      <c r="B202" s="28" t="str">
        <f t="shared" si="6"/>
        <v/>
      </c>
      <c r="C202" s="164"/>
      <c r="D202" s="164"/>
      <c r="E202" s="164"/>
      <c r="F202" s="164"/>
    </row>
    <row r="203" spans="1:6">
      <c r="A203" s="28" t="str">
        <f t="shared" si="7"/>
        <v/>
      </c>
      <c r="B203" s="28" t="str">
        <f t="shared" si="6"/>
        <v/>
      </c>
      <c r="C203" s="164"/>
      <c r="D203" s="164"/>
      <c r="E203" s="164"/>
      <c r="F203" s="164"/>
    </row>
    <row r="204" spans="1:6">
      <c r="A204" s="28" t="str">
        <f t="shared" si="7"/>
        <v/>
      </c>
      <c r="B204" s="28" t="str">
        <f t="shared" si="6"/>
        <v/>
      </c>
      <c r="C204" s="164"/>
      <c r="D204" s="164"/>
      <c r="E204" s="164"/>
      <c r="F204" s="164"/>
    </row>
    <row r="205" spans="1:6">
      <c r="A205" s="28" t="str">
        <f t="shared" si="7"/>
        <v/>
      </c>
      <c r="B205" s="28" t="str">
        <f t="shared" si="6"/>
        <v/>
      </c>
      <c r="C205" s="164"/>
      <c r="D205" s="164"/>
      <c r="E205" s="164"/>
      <c r="F205" s="164"/>
    </row>
    <row r="206" spans="1:6">
      <c r="A206" s="28" t="str">
        <f t="shared" si="7"/>
        <v/>
      </c>
      <c r="B206" s="28" t="str">
        <f t="shared" si="6"/>
        <v/>
      </c>
      <c r="C206" s="164"/>
      <c r="D206" s="164"/>
      <c r="E206" s="164"/>
      <c r="F206" s="164"/>
    </row>
    <row r="207" spans="1:6">
      <c r="A207" s="28" t="str">
        <f t="shared" si="7"/>
        <v/>
      </c>
      <c r="B207" s="28" t="str">
        <f t="shared" si="6"/>
        <v/>
      </c>
      <c r="C207" s="164"/>
      <c r="D207" s="164"/>
      <c r="E207" s="164"/>
      <c r="F207" s="164"/>
    </row>
    <row r="208" spans="1:6">
      <c r="A208" s="28" t="str">
        <f t="shared" si="7"/>
        <v/>
      </c>
      <c r="B208" s="28" t="str">
        <f t="shared" si="6"/>
        <v/>
      </c>
      <c r="C208" s="164"/>
      <c r="D208" s="164"/>
      <c r="E208" s="164"/>
      <c r="F208" s="164"/>
    </row>
    <row r="209" spans="1:6">
      <c r="A209" s="28" t="str">
        <f t="shared" si="7"/>
        <v/>
      </c>
      <c r="B209" s="28" t="str">
        <f t="shared" si="6"/>
        <v/>
      </c>
      <c r="C209" s="164"/>
      <c r="D209" s="164"/>
      <c r="E209" s="164"/>
      <c r="F209" s="164"/>
    </row>
    <row r="210" spans="1:6">
      <c r="A210" s="28" t="str">
        <f t="shared" si="7"/>
        <v/>
      </c>
      <c r="B210" s="28" t="str">
        <f t="shared" si="6"/>
        <v/>
      </c>
      <c r="C210" s="164"/>
      <c r="D210" s="164"/>
      <c r="E210" s="164"/>
      <c r="F210" s="164"/>
    </row>
    <row r="211" spans="1:6">
      <c r="A211" s="28" t="str">
        <f t="shared" si="7"/>
        <v/>
      </c>
      <c r="B211" s="28" t="str">
        <f t="shared" si="6"/>
        <v/>
      </c>
      <c r="C211" s="164"/>
      <c r="D211" s="164"/>
      <c r="E211" s="164"/>
      <c r="F211" s="164"/>
    </row>
    <row r="212" spans="1:6">
      <c r="A212" s="28" t="str">
        <f t="shared" si="7"/>
        <v/>
      </c>
      <c r="B212" s="28" t="str">
        <f t="shared" si="6"/>
        <v/>
      </c>
      <c r="C212" s="164"/>
      <c r="D212" s="164"/>
      <c r="E212" s="164"/>
      <c r="F212" s="164"/>
    </row>
    <row r="213" spans="1:6">
      <c r="A213" s="28" t="str">
        <f t="shared" si="7"/>
        <v/>
      </c>
      <c r="B213" s="28" t="str">
        <f t="shared" si="6"/>
        <v/>
      </c>
      <c r="C213" s="164"/>
      <c r="D213" s="164"/>
      <c r="E213" s="164"/>
      <c r="F213" s="164"/>
    </row>
    <row r="214" spans="1:6">
      <c r="A214" s="28" t="str">
        <f t="shared" si="7"/>
        <v/>
      </c>
      <c r="B214" s="28" t="str">
        <f t="shared" si="6"/>
        <v/>
      </c>
      <c r="C214" s="164"/>
      <c r="D214" s="164"/>
      <c r="E214" s="164"/>
      <c r="F214" s="164"/>
    </row>
    <row r="215" spans="1:6">
      <c r="A215" s="28" t="str">
        <f t="shared" si="7"/>
        <v/>
      </c>
      <c r="B215" s="28" t="str">
        <f t="shared" si="6"/>
        <v/>
      </c>
      <c r="C215" s="164"/>
      <c r="D215" s="164"/>
      <c r="E215" s="164"/>
      <c r="F215" s="164"/>
    </row>
    <row r="216" spans="1:6">
      <c r="A216" s="28" t="str">
        <f t="shared" si="7"/>
        <v/>
      </c>
      <c r="B216" s="28" t="str">
        <f t="shared" si="6"/>
        <v/>
      </c>
      <c r="C216" s="164"/>
      <c r="D216" s="164"/>
      <c r="E216" s="164"/>
      <c r="F216" s="164"/>
    </row>
    <row r="217" spans="1:6">
      <c r="A217" s="28" t="str">
        <f t="shared" si="7"/>
        <v/>
      </c>
      <c r="B217" s="28" t="str">
        <f t="shared" si="6"/>
        <v/>
      </c>
      <c r="C217" s="164"/>
      <c r="D217" s="164"/>
      <c r="E217" s="164"/>
      <c r="F217" s="164"/>
    </row>
    <row r="218" spans="1:6">
      <c r="A218" s="28" t="str">
        <f t="shared" si="7"/>
        <v/>
      </c>
      <c r="B218" s="28" t="str">
        <f t="shared" si="6"/>
        <v/>
      </c>
      <c r="C218" s="164"/>
      <c r="D218" s="164"/>
      <c r="E218" s="164"/>
      <c r="F218" s="164"/>
    </row>
    <row r="219" spans="1:6">
      <c r="A219" s="28" t="str">
        <f t="shared" si="7"/>
        <v/>
      </c>
      <c r="B219" s="28" t="str">
        <f t="shared" si="6"/>
        <v/>
      </c>
      <c r="C219" s="164"/>
      <c r="D219" s="164"/>
      <c r="E219" s="164"/>
      <c r="F219" s="164"/>
    </row>
    <row r="220" spans="1:6">
      <c r="A220" s="28" t="str">
        <f t="shared" si="7"/>
        <v/>
      </c>
      <c r="B220" s="28" t="str">
        <f t="shared" si="6"/>
        <v/>
      </c>
      <c r="C220" s="164"/>
      <c r="D220" s="164"/>
      <c r="E220" s="164"/>
      <c r="F220" s="164"/>
    </row>
    <row r="221" spans="1:6">
      <c r="A221" s="28" t="str">
        <f t="shared" si="7"/>
        <v/>
      </c>
      <c r="B221" s="28" t="str">
        <f t="shared" si="6"/>
        <v/>
      </c>
      <c r="C221" s="164"/>
      <c r="D221" s="164"/>
      <c r="E221" s="164"/>
      <c r="F221" s="164"/>
    </row>
    <row r="222" spans="1:6">
      <c r="A222" s="28" t="str">
        <f t="shared" si="7"/>
        <v/>
      </c>
      <c r="B222" s="28" t="str">
        <f t="shared" si="6"/>
        <v/>
      </c>
      <c r="C222" s="164"/>
      <c r="D222" s="164"/>
      <c r="E222" s="164"/>
      <c r="F222" s="164"/>
    </row>
    <row r="223" spans="1:6">
      <c r="A223" s="28" t="str">
        <f t="shared" si="7"/>
        <v/>
      </c>
      <c r="B223" s="28" t="str">
        <f t="shared" si="6"/>
        <v/>
      </c>
      <c r="C223" s="164"/>
      <c r="D223" s="164"/>
      <c r="E223" s="164"/>
      <c r="F223" s="164"/>
    </row>
    <row r="224" spans="1:6">
      <c r="A224" s="28" t="str">
        <f t="shared" si="7"/>
        <v/>
      </c>
      <c r="B224" s="28" t="str">
        <f t="shared" si="6"/>
        <v/>
      </c>
      <c r="C224" s="164"/>
      <c r="D224" s="164"/>
      <c r="E224" s="164"/>
      <c r="F224" s="164"/>
    </row>
    <row r="225" spans="1:6">
      <c r="A225" s="28" t="str">
        <f t="shared" si="7"/>
        <v/>
      </c>
      <c r="B225" s="28" t="str">
        <f t="shared" si="6"/>
        <v/>
      </c>
      <c r="C225" s="164"/>
      <c r="D225" s="164"/>
      <c r="E225" s="164"/>
      <c r="F225" s="164"/>
    </row>
    <row r="226" spans="1:6">
      <c r="A226" s="28" t="str">
        <f t="shared" si="7"/>
        <v/>
      </c>
      <c r="B226" s="28" t="str">
        <f t="shared" si="6"/>
        <v/>
      </c>
      <c r="C226" s="164"/>
      <c r="D226" s="164"/>
      <c r="E226" s="164"/>
      <c r="F226" s="164"/>
    </row>
    <row r="227" spans="1:6">
      <c r="A227" s="28" t="str">
        <f t="shared" si="7"/>
        <v/>
      </c>
      <c r="B227" s="28" t="str">
        <f t="shared" si="6"/>
        <v/>
      </c>
      <c r="C227" s="164"/>
      <c r="D227" s="164"/>
      <c r="E227" s="164"/>
      <c r="F227" s="164"/>
    </row>
    <row r="228" spans="1:6">
      <c r="A228" s="28" t="str">
        <f t="shared" si="7"/>
        <v/>
      </c>
      <c r="B228" s="28" t="str">
        <f t="shared" si="6"/>
        <v/>
      </c>
      <c r="C228" s="164"/>
      <c r="D228" s="164"/>
      <c r="E228" s="164"/>
      <c r="F228" s="164"/>
    </row>
    <row r="229" spans="1:6">
      <c r="A229" s="28" t="str">
        <f t="shared" si="7"/>
        <v/>
      </c>
      <c r="B229" s="28" t="str">
        <f t="shared" si="6"/>
        <v/>
      </c>
      <c r="C229" s="164"/>
      <c r="D229" s="164"/>
      <c r="E229" s="164"/>
      <c r="F229" s="164"/>
    </row>
    <row r="230" spans="1:6">
      <c r="A230" s="28" t="str">
        <f t="shared" si="7"/>
        <v/>
      </c>
      <c r="B230" s="28" t="str">
        <f t="shared" si="6"/>
        <v/>
      </c>
      <c r="C230" s="164"/>
      <c r="D230" s="164"/>
      <c r="E230" s="164"/>
      <c r="F230" s="164"/>
    </row>
    <row r="231" spans="1:6">
      <c r="A231" s="28" t="str">
        <f t="shared" si="7"/>
        <v/>
      </c>
      <c r="B231" s="28" t="str">
        <f t="shared" si="6"/>
        <v/>
      </c>
      <c r="C231" s="164"/>
      <c r="D231" s="164"/>
      <c r="E231" s="164"/>
      <c r="F231" s="164"/>
    </row>
    <row r="232" spans="1:6">
      <c r="A232" s="28" t="str">
        <f t="shared" si="7"/>
        <v/>
      </c>
      <c r="B232" s="28" t="str">
        <f t="shared" si="6"/>
        <v/>
      </c>
      <c r="C232" s="164"/>
      <c r="D232" s="164"/>
      <c r="E232" s="164"/>
      <c r="F232" s="164"/>
    </row>
    <row r="233" spans="1:6">
      <c r="A233" s="28" t="str">
        <f t="shared" si="7"/>
        <v/>
      </c>
      <c r="B233" s="28" t="str">
        <f t="shared" si="6"/>
        <v/>
      </c>
      <c r="C233" s="164"/>
      <c r="D233" s="164"/>
      <c r="E233" s="164"/>
      <c r="F233" s="164"/>
    </row>
    <row r="234" spans="1:6">
      <c r="A234" s="28" t="str">
        <f t="shared" si="7"/>
        <v/>
      </c>
      <c r="B234" s="28" t="str">
        <f t="shared" si="6"/>
        <v/>
      </c>
      <c r="C234" s="164"/>
      <c r="D234" s="164"/>
      <c r="E234" s="164"/>
      <c r="F234" s="164"/>
    </row>
    <row r="235" spans="1:6">
      <c r="A235" s="28" t="str">
        <f t="shared" si="7"/>
        <v/>
      </c>
      <c r="B235" s="28" t="str">
        <f t="shared" si="6"/>
        <v/>
      </c>
      <c r="C235" s="164"/>
      <c r="D235" s="164"/>
      <c r="E235" s="164"/>
      <c r="F235" s="164"/>
    </row>
    <row r="236" spans="1:6">
      <c r="A236" s="28" t="str">
        <f t="shared" si="7"/>
        <v/>
      </c>
      <c r="B236" s="28" t="str">
        <f t="shared" si="6"/>
        <v/>
      </c>
      <c r="C236" s="164"/>
      <c r="D236" s="164"/>
      <c r="E236" s="164"/>
      <c r="F236" s="164"/>
    </row>
    <row r="237" spans="1:6">
      <c r="A237" s="28" t="str">
        <f t="shared" si="7"/>
        <v/>
      </c>
      <c r="B237" s="28" t="str">
        <f t="shared" si="6"/>
        <v/>
      </c>
      <c r="C237" s="164"/>
      <c r="D237" s="164"/>
      <c r="E237" s="164"/>
      <c r="F237" s="164"/>
    </row>
    <row r="238" spans="1:6">
      <c r="A238" s="28" t="str">
        <f t="shared" si="7"/>
        <v/>
      </c>
      <c r="B238" s="28" t="str">
        <f t="shared" si="6"/>
        <v/>
      </c>
      <c r="C238" s="164"/>
      <c r="D238" s="164"/>
      <c r="E238" s="164"/>
      <c r="F238" s="164"/>
    </row>
    <row r="239" spans="1:6">
      <c r="A239" s="28" t="str">
        <f t="shared" si="7"/>
        <v/>
      </c>
      <c r="B239" s="28" t="str">
        <f t="shared" si="6"/>
        <v/>
      </c>
      <c r="C239" s="164"/>
      <c r="D239" s="164"/>
      <c r="E239" s="164"/>
      <c r="F239" s="164"/>
    </row>
    <row r="240" spans="1:6">
      <c r="A240" s="28" t="str">
        <f t="shared" si="7"/>
        <v/>
      </c>
      <c r="B240" s="28" t="str">
        <f t="shared" si="6"/>
        <v/>
      </c>
      <c r="C240" s="164"/>
      <c r="D240" s="164"/>
      <c r="E240" s="164"/>
      <c r="F240" s="164"/>
    </row>
    <row r="241" spans="1:6">
      <c r="A241" s="28" t="str">
        <f t="shared" si="7"/>
        <v/>
      </c>
      <c r="B241" s="28" t="str">
        <f t="shared" si="6"/>
        <v/>
      </c>
      <c r="E241" s="164"/>
      <c r="F241" s="164"/>
    </row>
    <row r="242" spans="1:6">
      <c r="A242" s="28" t="str">
        <f t="shared" si="7"/>
        <v/>
      </c>
      <c r="B242" s="28" t="str">
        <f t="shared" si="6"/>
        <v/>
      </c>
      <c r="E242" s="164"/>
      <c r="F242" s="164"/>
    </row>
    <row r="243" spans="1:6">
      <c r="A243" s="28" t="str">
        <f t="shared" si="7"/>
        <v/>
      </c>
      <c r="B243" s="28" t="str">
        <f t="shared" si="6"/>
        <v/>
      </c>
      <c r="E243" s="164"/>
      <c r="F243" s="164"/>
    </row>
    <row r="244" spans="1:6">
      <c r="A244" s="28" t="str">
        <f t="shared" si="7"/>
        <v/>
      </c>
      <c r="B244" s="28" t="str">
        <f t="shared" si="6"/>
        <v/>
      </c>
      <c r="E244" s="164"/>
      <c r="F244" s="164"/>
    </row>
    <row r="245" spans="1:6">
      <c r="A245" s="28" t="str">
        <f t="shared" si="7"/>
        <v/>
      </c>
      <c r="B245" s="28" t="str">
        <f t="shared" si="6"/>
        <v/>
      </c>
      <c r="E245" s="164"/>
      <c r="F245" s="164"/>
    </row>
    <row r="246" spans="1:6">
      <c r="A246" s="28" t="str">
        <f t="shared" si="7"/>
        <v/>
      </c>
      <c r="B246" s="28" t="str">
        <f t="shared" si="6"/>
        <v/>
      </c>
      <c r="E246" s="164"/>
      <c r="F246" s="164"/>
    </row>
    <row r="247" spans="1:6">
      <c r="A247" s="28" t="str">
        <f t="shared" si="7"/>
        <v/>
      </c>
      <c r="B247" s="28" t="str">
        <f t="shared" si="6"/>
        <v/>
      </c>
      <c r="E247" s="164"/>
      <c r="F247" s="164"/>
    </row>
    <row r="248" spans="1:6">
      <c r="A248" s="28" t="str">
        <f t="shared" si="7"/>
        <v/>
      </c>
      <c r="B248" s="28" t="str">
        <f t="shared" si="6"/>
        <v/>
      </c>
      <c r="E248" s="164"/>
      <c r="F248" s="164"/>
    </row>
    <row r="249" spans="1:6">
      <c r="A249" s="28" t="str">
        <f t="shared" si="7"/>
        <v/>
      </c>
      <c r="B249" s="28" t="str">
        <f t="shared" si="6"/>
        <v/>
      </c>
      <c r="E249" s="164"/>
      <c r="F249" s="164"/>
    </row>
    <row r="250" spans="1:6">
      <c r="A250" s="28" t="str">
        <f t="shared" si="7"/>
        <v/>
      </c>
      <c r="B250" s="28" t="str">
        <f t="shared" si="6"/>
        <v/>
      </c>
      <c r="E250" s="164"/>
      <c r="F250" s="164"/>
    </row>
    <row r="251" spans="1:6">
      <c r="A251" s="28" t="str">
        <f t="shared" si="7"/>
        <v/>
      </c>
      <c r="B251" s="28" t="str">
        <f t="shared" si="6"/>
        <v/>
      </c>
      <c r="E251" s="164"/>
      <c r="F251" s="164"/>
    </row>
    <row r="252" spans="1:6">
      <c r="A252" s="28" t="str">
        <f t="shared" si="7"/>
        <v/>
      </c>
      <c r="B252" s="28" t="str">
        <f t="shared" si="6"/>
        <v/>
      </c>
      <c r="E252" s="164"/>
      <c r="F252" s="164"/>
    </row>
    <row r="253" spans="1:6">
      <c r="A253" s="28" t="str">
        <f t="shared" si="7"/>
        <v/>
      </c>
      <c r="B253" s="28" t="str">
        <f t="shared" si="6"/>
        <v/>
      </c>
      <c r="E253" s="164"/>
      <c r="F253" s="164"/>
    </row>
    <row r="254" spans="1:6">
      <c r="A254" s="28" t="str">
        <f t="shared" si="7"/>
        <v/>
      </c>
      <c r="B254" s="28" t="str">
        <f t="shared" si="6"/>
        <v/>
      </c>
      <c r="D254" s="105"/>
      <c r="E254" s="164"/>
      <c r="F254" s="164"/>
    </row>
    <row r="255" spans="1:6">
      <c r="A255" s="28" t="str">
        <f t="shared" si="7"/>
        <v/>
      </c>
      <c r="B255" s="28" t="str">
        <f t="shared" si="6"/>
        <v/>
      </c>
      <c r="D255" s="105"/>
      <c r="E255" s="164"/>
      <c r="F255" s="164"/>
    </row>
    <row r="256" spans="1:6">
      <c r="A256" s="28" t="str">
        <f t="shared" si="7"/>
        <v/>
      </c>
      <c r="B256" s="28" t="str">
        <f t="shared" si="6"/>
        <v/>
      </c>
      <c r="D256" s="105"/>
      <c r="E256" s="164"/>
      <c r="F256" s="164"/>
    </row>
    <row r="257" spans="1:85">
      <c r="A257" s="28" t="str">
        <f t="shared" si="7"/>
        <v/>
      </c>
      <c r="B257" s="28" t="str">
        <f t="shared" si="6"/>
        <v/>
      </c>
      <c r="D257" s="105"/>
    </row>
    <row r="258" spans="1:85">
      <c r="A258" s="28" t="str">
        <f t="shared" si="7"/>
        <v/>
      </c>
      <c r="B258" s="28" t="str">
        <f t="shared" si="6"/>
        <v/>
      </c>
      <c r="D258" s="105"/>
    </row>
    <row r="259" spans="1:85">
      <c r="A259" s="28" t="str">
        <f t="shared" si="7"/>
        <v/>
      </c>
      <c r="B259" s="28" t="str">
        <f t="shared" si="6"/>
        <v/>
      </c>
      <c r="D259" s="105"/>
    </row>
    <row r="260" spans="1:85">
      <c r="A260" s="28" t="str">
        <f t="shared" si="7"/>
        <v/>
      </c>
      <c r="B260" s="28" t="str">
        <f t="shared" si="6"/>
        <v/>
      </c>
    </row>
    <row r="261" spans="1:85">
      <c r="A261" s="28" t="str">
        <f t="shared" si="7"/>
        <v/>
      </c>
      <c r="B261" s="28" t="str">
        <f t="shared" si="6"/>
        <v/>
      </c>
    </row>
    <row r="262" spans="1:85">
      <c r="A262" s="28" t="str">
        <f t="shared" si="7"/>
        <v/>
      </c>
      <c r="B262" s="28" t="str">
        <f t="shared" ref="B262:B325" si="8">CONCATENATE(C262,E262)</f>
        <v/>
      </c>
    </row>
    <row r="263" spans="1:85">
      <c r="A263" s="28" t="str">
        <f t="shared" ref="A263:A326" si="9">CONCATENATE(D263,E263)</f>
        <v/>
      </c>
      <c r="B263" s="28" t="str">
        <f t="shared" si="8"/>
        <v/>
      </c>
    </row>
    <row r="264" spans="1:85">
      <c r="A264" s="28" t="str">
        <f t="shared" si="9"/>
        <v/>
      </c>
      <c r="B264" s="28" t="str">
        <f t="shared" si="8"/>
        <v/>
      </c>
      <c r="D264" s="105"/>
    </row>
    <row r="265" spans="1:85">
      <c r="A265" s="28" t="str">
        <f t="shared" si="9"/>
        <v/>
      </c>
      <c r="B265" s="28" t="str">
        <f t="shared" si="8"/>
        <v/>
      </c>
      <c r="D265" s="105"/>
    </row>
    <row r="266" spans="1:85">
      <c r="A266" s="28" t="str">
        <f t="shared" si="9"/>
        <v/>
      </c>
      <c r="B266" s="28" t="str">
        <f t="shared" si="8"/>
        <v/>
      </c>
    </row>
    <row r="267" spans="1:85">
      <c r="A267" s="28" t="str">
        <f t="shared" si="9"/>
        <v/>
      </c>
      <c r="B267" s="28" t="str">
        <f t="shared" si="8"/>
        <v/>
      </c>
    </row>
    <row r="268" spans="1:85">
      <c r="A268" s="28" t="str">
        <f t="shared" si="9"/>
        <v/>
      </c>
      <c r="B268" s="28" t="str">
        <f t="shared" si="8"/>
        <v/>
      </c>
      <c r="E268" s="105"/>
    </row>
    <row r="269" spans="1:85">
      <c r="A269" s="28" t="str">
        <f t="shared" si="9"/>
        <v/>
      </c>
      <c r="B269" s="28" t="str">
        <f t="shared" si="8"/>
        <v/>
      </c>
      <c r="E269" s="105"/>
    </row>
    <row r="270" spans="1:85">
      <c r="A270" s="28" t="str">
        <f t="shared" si="9"/>
        <v/>
      </c>
      <c r="B270" s="28" t="str">
        <f t="shared" si="8"/>
        <v/>
      </c>
      <c r="E270" s="105"/>
    </row>
    <row r="271" spans="1:85">
      <c r="A271" s="28" t="str">
        <f t="shared" si="9"/>
        <v/>
      </c>
      <c r="B271" s="28" t="str">
        <f t="shared" si="8"/>
        <v/>
      </c>
    </row>
    <row r="272" spans="1:85">
      <c r="A272" s="28" t="str">
        <f t="shared" si="9"/>
        <v/>
      </c>
      <c r="B272" s="28" t="str">
        <f t="shared" si="8"/>
        <v/>
      </c>
      <c r="E272" s="105"/>
    </row>
    <row r="273" spans="1:6">
      <c r="A273" s="28" t="str">
        <f t="shared" si="9"/>
        <v/>
      </c>
      <c r="B273" s="28" t="str">
        <f t="shared" si="8"/>
        <v/>
      </c>
      <c r="C273" s="164"/>
      <c r="D273" s="164"/>
      <c r="E273" s="164"/>
      <c r="F273" s="164"/>
    </row>
    <row r="274" spans="1:6">
      <c r="A274" s="28" t="str">
        <f t="shared" si="9"/>
        <v/>
      </c>
      <c r="B274" s="28" t="str">
        <f t="shared" si="8"/>
        <v/>
      </c>
      <c r="C274" s="164"/>
      <c r="D274" s="164"/>
      <c r="E274" s="164"/>
      <c r="F274" s="164"/>
    </row>
    <row r="275" spans="1:6">
      <c r="A275" s="28" t="str">
        <f t="shared" si="9"/>
        <v/>
      </c>
      <c r="B275" s="28" t="str">
        <f t="shared" si="8"/>
        <v/>
      </c>
      <c r="C275" s="164"/>
      <c r="D275" s="164"/>
      <c r="E275" s="164"/>
      <c r="F275" s="164"/>
    </row>
    <row r="276" spans="1:6">
      <c r="A276" s="28" t="str">
        <f t="shared" si="9"/>
        <v/>
      </c>
      <c r="B276" s="28" t="str">
        <f t="shared" si="8"/>
        <v/>
      </c>
      <c r="C276" s="164"/>
      <c r="D276" s="164"/>
      <c r="E276" s="164"/>
      <c r="F276" s="164"/>
    </row>
    <row r="277" spans="1:6">
      <c r="A277" s="28" t="str">
        <f t="shared" si="9"/>
        <v/>
      </c>
      <c r="B277" s="28" t="str">
        <f t="shared" si="8"/>
        <v/>
      </c>
      <c r="C277" s="164"/>
      <c r="D277" s="164"/>
      <c r="E277" s="164"/>
      <c r="F277" s="164"/>
    </row>
    <row r="278" spans="1:6">
      <c r="A278" s="28" t="str">
        <f t="shared" si="9"/>
        <v/>
      </c>
      <c r="B278" s="28" t="str">
        <f t="shared" si="8"/>
        <v/>
      </c>
      <c r="C278" s="164"/>
      <c r="D278" s="164"/>
      <c r="E278" s="164"/>
      <c r="F278" s="164"/>
    </row>
    <row r="279" spans="1:6">
      <c r="A279" s="28" t="str">
        <f t="shared" si="9"/>
        <v/>
      </c>
      <c r="B279" s="28" t="str">
        <f t="shared" si="8"/>
        <v/>
      </c>
      <c r="C279" s="164"/>
      <c r="D279" s="164"/>
      <c r="E279" s="164"/>
      <c r="F279" s="164"/>
    </row>
    <row r="280" spans="1:6">
      <c r="A280" s="28" t="str">
        <f t="shared" si="9"/>
        <v/>
      </c>
      <c r="B280" s="28" t="str">
        <f t="shared" si="8"/>
        <v/>
      </c>
      <c r="C280" s="164"/>
      <c r="D280" s="164"/>
      <c r="E280" s="164"/>
      <c r="F280" s="164"/>
    </row>
    <row r="281" spans="1:6">
      <c r="A281" s="28" t="str">
        <f t="shared" si="9"/>
        <v/>
      </c>
      <c r="B281" s="28" t="str">
        <f t="shared" si="8"/>
        <v/>
      </c>
      <c r="C281" s="164"/>
      <c r="D281" s="164"/>
      <c r="E281" s="164"/>
      <c r="F281" s="164"/>
    </row>
    <row r="282" spans="1:6">
      <c r="A282" s="28" t="str">
        <f t="shared" si="9"/>
        <v/>
      </c>
      <c r="B282" s="28" t="str">
        <f t="shared" si="8"/>
        <v/>
      </c>
      <c r="C282" s="164"/>
      <c r="D282" s="164"/>
      <c r="E282" s="164"/>
      <c r="F282" s="164"/>
    </row>
    <row r="283" spans="1:6">
      <c r="A283" s="28" t="str">
        <f t="shared" si="9"/>
        <v/>
      </c>
      <c r="B283" s="28" t="str">
        <f t="shared" si="8"/>
        <v/>
      </c>
      <c r="C283" s="164"/>
      <c r="D283" s="164"/>
      <c r="E283" s="164"/>
      <c r="F283" s="164"/>
    </row>
    <row r="284" spans="1:6">
      <c r="A284" s="28" t="str">
        <f t="shared" si="9"/>
        <v/>
      </c>
      <c r="B284" s="28" t="str">
        <f t="shared" si="8"/>
        <v/>
      </c>
      <c r="C284" s="164"/>
      <c r="D284" s="164"/>
      <c r="E284" s="164"/>
      <c r="F284" s="164"/>
    </row>
    <row r="285" spans="1:6">
      <c r="A285" s="28" t="str">
        <f t="shared" si="9"/>
        <v/>
      </c>
      <c r="B285" s="28" t="str">
        <f t="shared" si="8"/>
        <v/>
      </c>
      <c r="C285" s="164"/>
      <c r="D285" s="164"/>
      <c r="E285" s="164"/>
      <c r="F285" s="164"/>
    </row>
    <row r="286" spans="1:6">
      <c r="A286" s="28" t="str">
        <f t="shared" si="9"/>
        <v/>
      </c>
      <c r="B286" s="28" t="str">
        <f t="shared" si="8"/>
        <v/>
      </c>
      <c r="C286" s="164"/>
      <c r="D286" s="164"/>
      <c r="E286" s="164"/>
      <c r="F286" s="164"/>
    </row>
    <row r="287" spans="1:6">
      <c r="A287" s="28" t="str">
        <f t="shared" si="9"/>
        <v/>
      </c>
      <c r="B287" s="28" t="str">
        <f t="shared" si="8"/>
        <v/>
      </c>
      <c r="C287" s="164"/>
      <c r="D287" s="164"/>
      <c r="E287" s="164"/>
      <c r="F287" s="164"/>
    </row>
    <row r="288" spans="1:6">
      <c r="A288" s="28" t="str">
        <f t="shared" si="9"/>
        <v/>
      </c>
      <c r="B288" s="28" t="str">
        <f t="shared" si="8"/>
        <v/>
      </c>
      <c r="C288" s="164"/>
      <c r="D288" s="164"/>
      <c r="E288" s="164"/>
      <c r="F288" s="164"/>
    </row>
    <row r="289" spans="1:6">
      <c r="A289" s="28" t="str">
        <f t="shared" si="9"/>
        <v/>
      </c>
      <c r="B289" s="28" t="str">
        <f t="shared" si="8"/>
        <v/>
      </c>
      <c r="C289" s="164"/>
      <c r="D289" s="164"/>
      <c r="E289" s="164"/>
      <c r="F289" s="164"/>
    </row>
    <row r="290" spans="1:6">
      <c r="A290" s="28" t="str">
        <f t="shared" si="9"/>
        <v/>
      </c>
      <c r="B290" s="28" t="str">
        <f t="shared" si="8"/>
        <v/>
      </c>
      <c r="C290" s="164"/>
      <c r="D290" s="164"/>
      <c r="E290" s="164"/>
      <c r="F290" s="164"/>
    </row>
    <row r="291" spans="1:6">
      <c r="A291" s="28" t="str">
        <f t="shared" si="9"/>
        <v/>
      </c>
      <c r="B291" s="28" t="str">
        <f t="shared" si="8"/>
        <v/>
      </c>
      <c r="C291" s="164"/>
      <c r="D291" s="164"/>
      <c r="E291" s="164"/>
      <c r="F291" s="164"/>
    </row>
    <row r="292" spans="1:6">
      <c r="A292" s="28" t="str">
        <f t="shared" si="9"/>
        <v/>
      </c>
      <c r="B292" s="28" t="str">
        <f t="shared" si="8"/>
        <v/>
      </c>
      <c r="C292" s="164"/>
      <c r="D292" s="164"/>
      <c r="E292" s="164"/>
      <c r="F292" s="164"/>
    </row>
    <row r="293" spans="1:6">
      <c r="A293" s="28" t="str">
        <f t="shared" si="9"/>
        <v/>
      </c>
      <c r="B293" s="28" t="str">
        <f t="shared" si="8"/>
        <v/>
      </c>
      <c r="C293" s="164"/>
      <c r="D293" s="164"/>
      <c r="E293" s="164"/>
      <c r="F293" s="164"/>
    </row>
    <row r="294" spans="1:6">
      <c r="A294" s="28" t="str">
        <f t="shared" si="9"/>
        <v/>
      </c>
      <c r="B294" s="28" t="str">
        <f t="shared" si="8"/>
        <v/>
      </c>
      <c r="C294" s="164"/>
      <c r="D294" s="164"/>
      <c r="E294" s="164"/>
      <c r="F294" s="164"/>
    </row>
    <row r="295" spans="1:6">
      <c r="A295" s="28" t="str">
        <f t="shared" si="9"/>
        <v/>
      </c>
      <c r="B295" s="28" t="str">
        <f t="shared" si="8"/>
        <v/>
      </c>
      <c r="C295" s="164"/>
      <c r="D295" s="164"/>
      <c r="E295" s="164"/>
      <c r="F295" s="164"/>
    </row>
    <row r="296" spans="1:6">
      <c r="A296" s="28" t="str">
        <f t="shared" si="9"/>
        <v/>
      </c>
      <c r="B296" s="28" t="str">
        <f t="shared" si="8"/>
        <v/>
      </c>
      <c r="C296" s="164"/>
      <c r="D296" s="164"/>
      <c r="E296" s="164"/>
      <c r="F296" s="164"/>
    </row>
    <row r="297" spans="1:6">
      <c r="A297" s="28" t="str">
        <f t="shared" si="9"/>
        <v/>
      </c>
      <c r="B297" s="28" t="str">
        <f t="shared" si="8"/>
        <v/>
      </c>
      <c r="C297" s="164"/>
      <c r="D297" s="164"/>
      <c r="E297" s="164"/>
      <c r="F297" s="164"/>
    </row>
    <row r="298" spans="1:6">
      <c r="A298" s="28" t="str">
        <f t="shared" si="9"/>
        <v/>
      </c>
      <c r="B298" s="28" t="str">
        <f t="shared" si="8"/>
        <v/>
      </c>
      <c r="C298" s="164"/>
      <c r="D298" s="164"/>
      <c r="E298" s="164"/>
      <c r="F298" s="164"/>
    </row>
    <row r="299" spans="1:6">
      <c r="A299" s="28" t="str">
        <f t="shared" si="9"/>
        <v/>
      </c>
      <c r="B299" s="28" t="str">
        <f t="shared" si="8"/>
        <v/>
      </c>
      <c r="C299" s="164"/>
      <c r="D299" s="164"/>
      <c r="E299" s="164"/>
      <c r="F299" s="164"/>
    </row>
    <row r="300" spans="1:6">
      <c r="A300" s="28" t="str">
        <f t="shared" si="9"/>
        <v/>
      </c>
      <c r="B300" s="28" t="str">
        <f t="shared" si="8"/>
        <v/>
      </c>
      <c r="C300" s="164"/>
      <c r="D300" s="164"/>
      <c r="E300" s="164"/>
      <c r="F300" s="164"/>
    </row>
    <row r="301" spans="1:6">
      <c r="A301" s="28" t="str">
        <f t="shared" si="9"/>
        <v/>
      </c>
      <c r="B301" s="28" t="str">
        <f t="shared" si="8"/>
        <v/>
      </c>
      <c r="C301" s="164"/>
      <c r="D301" s="164"/>
      <c r="E301" s="164"/>
      <c r="F301" s="164"/>
    </row>
    <row r="302" spans="1:6">
      <c r="A302" s="28" t="str">
        <f t="shared" si="9"/>
        <v/>
      </c>
      <c r="B302" s="28" t="str">
        <f t="shared" si="8"/>
        <v/>
      </c>
      <c r="C302" s="164"/>
      <c r="D302" s="164"/>
      <c r="E302" s="164"/>
      <c r="F302" s="164"/>
    </row>
    <row r="303" spans="1:6">
      <c r="A303" s="28" t="str">
        <f t="shared" si="9"/>
        <v/>
      </c>
      <c r="B303" s="28" t="str">
        <f t="shared" si="8"/>
        <v/>
      </c>
      <c r="C303" s="164"/>
      <c r="D303" s="164"/>
      <c r="E303" s="164"/>
      <c r="F303" s="164"/>
    </row>
    <row r="304" spans="1:6">
      <c r="A304" s="28" t="str">
        <f t="shared" si="9"/>
        <v/>
      </c>
      <c r="B304" s="28" t="str">
        <f t="shared" si="8"/>
        <v/>
      </c>
      <c r="C304" s="164"/>
      <c r="D304" s="164"/>
      <c r="E304" s="164"/>
      <c r="F304" s="164"/>
    </row>
    <row r="305" spans="1:6">
      <c r="A305" s="28" t="str">
        <f t="shared" si="9"/>
        <v/>
      </c>
      <c r="B305" s="28" t="str">
        <f t="shared" si="8"/>
        <v/>
      </c>
      <c r="C305" s="164"/>
      <c r="D305" s="164"/>
      <c r="E305" s="164"/>
      <c r="F305" s="164"/>
    </row>
    <row r="306" spans="1:6">
      <c r="A306" s="28" t="str">
        <f t="shared" si="9"/>
        <v/>
      </c>
      <c r="B306" s="28" t="str">
        <f t="shared" si="8"/>
        <v/>
      </c>
      <c r="C306" s="164"/>
      <c r="D306" s="164"/>
      <c r="E306" s="164"/>
      <c r="F306" s="164"/>
    </row>
    <row r="307" spans="1:6">
      <c r="A307" s="28" t="str">
        <f t="shared" si="9"/>
        <v/>
      </c>
      <c r="B307" s="28" t="str">
        <f t="shared" si="8"/>
        <v/>
      </c>
      <c r="C307" s="164"/>
      <c r="D307" s="164"/>
      <c r="E307" s="164"/>
      <c r="F307" s="164"/>
    </row>
    <row r="308" spans="1:6">
      <c r="A308" s="28" t="str">
        <f t="shared" si="9"/>
        <v/>
      </c>
      <c r="B308" s="28" t="str">
        <f t="shared" si="8"/>
        <v/>
      </c>
      <c r="C308" s="164"/>
      <c r="D308" s="164"/>
      <c r="E308" s="164"/>
      <c r="F308" s="164"/>
    </row>
    <row r="309" spans="1:6">
      <c r="A309" s="28" t="str">
        <f t="shared" si="9"/>
        <v/>
      </c>
      <c r="B309" s="28" t="str">
        <f t="shared" si="8"/>
        <v/>
      </c>
      <c r="C309" s="164"/>
      <c r="D309" s="164"/>
      <c r="E309" s="164"/>
      <c r="F309" s="164"/>
    </row>
    <row r="310" spans="1:6">
      <c r="A310" s="28" t="str">
        <f t="shared" si="9"/>
        <v/>
      </c>
      <c r="B310" s="28" t="str">
        <f t="shared" si="8"/>
        <v/>
      </c>
      <c r="C310" s="164"/>
      <c r="D310" s="164"/>
      <c r="E310" s="164"/>
      <c r="F310" s="164"/>
    </row>
    <row r="311" spans="1:6">
      <c r="A311" s="28" t="str">
        <f t="shared" si="9"/>
        <v/>
      </c>
      <c r="B311" s="28" t="str">
        <f t="shared" si="8"/>
        <v/>
      </c>
      <c r="C311" s="164"/>
      <c r="D311" s="164"/>
      <c r="E311" s="164"/>
      <c r="F311" s="164"/>
    </row>
    <row r="312" spans="1:6">
      <c r="A312" s="28" t="str">
        <f t="shared" si="9"/>
        <v/>
      </c>
      <c r="B312" s="28" t="str">
        <f t="shared" si="8"/>
        <v/>
      </c>
      <c r="C312" s="164"/>
      <c r="D312" s="164"/>
      <c r="E312" s="164"/>
      <c r="F312" s="164"/>
    </row>
    <row r="313" spans="1:6">
      <c r="A313" s="28" t="str">
        <f t="shared" si="9"/>
        <v/>
      </c>
      <c r="B313" s="28" t="str">
        <f t="shared" si="8"/>
        <v/>
      </c>
      <c r="C313" s="164"/>
      <c r="D313" s="164"/>
      <c r="E313" s="164"/>
      <c r="F313" s="164"/>
    </row>
    <row r="314" spans="1:6">
      <c r="A314" s="28" t="str">
        <f t="shared" si="9"/>
        <v/>
      </c>
      <c r="B314" s="28" t="str">
        <f t="shared" si="8"/>
        <v/>
      </c>
      <c r="C314" s="164"/>
      <c r="D314" s="164"/>
      <c r="E314" s="164"/>
      <c r="F314" s="164"/>
    </row>
    <row r="315" spans="1:6">
      <c r="A315" s="28" t="str">
        <f t="shared" si="9"/>
        <v/>
      </c>
      <c r="B315" s="28" t="str">
        <f t="shared" si="8"/>
        <v/>
      </c>
      <c r="C315" s="164"/>
      <c r="D315" s="164"/>
      <c r="E315" s="164"/>
      <c r="F315" s="164"/>
    </row>
    <row r="316" spans="1:6">
      <c r="A316" s="28" t="str">
        <f t="shared" si="9"/>
        <v/>
      </c>
      <c r="B316" s="28" t="str">
        <f t="shared" si="8"/>
        <v/>
      </c>
      <c r="C316" s="164"/>
      <c r="D316" s="164"/>
      <c r="E316" s="164"/>
      <c r="F316" s="164"/>
    </row>
    <row r="317" spans="1:6">
      <c r="A317" s="28" t="str">
        <f t="shared" si="9"/>
        <v/>
      </c>
      <c r="B317" s="28" t="str">
        <f t="shared" si="8"/>
        <v/>
      </c>
      <c r="C317" s="164"/>
      <c r="D317" s="164"/>
      <c r="E317" s="164"/>
      <c r="F317" s="164"/>
    </row>
    <row r="318" spans="1:6">
      <c r="A318" s="28" t="str">
        <f t="shared" si="9"/>
        <v/>
      </c>
      <c r="B318" s="28" t="str">
        <f t="shared" si="8"/>
        <v/>
      </c>
      <c r="C318" s="164"/>
      <c r="D318" s="164"/>
      <c r="E318" s="164"/>
      <c r="F318" s="164"/>
    </row>
    <row r="319" spans="1:6">
      <c r="A319" s="28" t="str">
        <f t="shared" si="9"/>
        <v/>
      </c>
      <c r="B319" s="28" t="str">
        <f t="shared" si="8"/>
        <v/>
      </c>
      <c r="C319" s="164"/>
      <c r="D319" s="164"/>
      <c r="E319" s="164"/>
      <c r="F319" s="164"/>
    </row>
    <row r="320" spans="1:6">
      <c r="A320" s="28" t="str">
        <f t="shared" si="9"/>
        <v/>
      </c>
      <c r="B320" s="28" t="str">
        <f t="shared" si="8"/>
        <v/>
      </c>
      <c r="C320" s="164"/>
      <c r="D320" s="164"/>
      <c r="E320" s="164"/>
      <c r="F320" s="164"/>
    </row>
    <row r="321" spans="1:6">
      <c r="A321" s="28" t="str">
        <f t="shared" si="9"/>
        <v/>
      </c>
      <c r="B321" s="28" t="str">
        <f t="shared" si="8"/>
        <v/>
      </c>
      <c r="C321" s="164"/>
      <c r="D321" s="164"/>
      <c r="E321" s="164"/>
      <c r="F321" s="164"/>
    </row>
    <row r="322" spans="1:6">
      <c r="A322" s="28" t="str">
        <f t="shared" si="9"/>
        <v/>
      </c>
      <c r="B322" s="28" t="str">
        <f t="shared" si="8"/>
        <v/>
      </c>
      <c r="C322" s="164"/>
      <c r="D322" s="164"/>
      <c r="E322" s="164"/>
      <c r="F322" s="164"/>
    </row>
    <row r="323" spans="1:6">
      <c r="A323" s="28" t="str">
        <f t="shared" si="9"/>
        <v/>
      </c>
      <c r="B323" s="28" t="str">
        <f t="shared" si="8"/>
        <v/>
      </c>
      <c r="C323" s="164"/>
      <c r="D323" s="164"/>
      <c r="E323" s="164"/>
      <c r="F323" s="164"/>
    </row>
    <row r="324" spans="1:6">
      <c r="A324" s="28" t="str">
        <f t="shared" si="9"/>
        <v/>
      </c>
      <c r="B324" s="28" t="str">
        <f t="shared" si="8"/>
        <v/>
      </c>
      <c r="C324" s="164"/>
      <c r="D324" s="164"/>
      <c r="E324" s="164"/>
      <c r="F324" s="164"/>
    </row>
    <row r="325" spans="1:6">
      <c r="A325" s="28" t="str">
        <f t="shared" si="9"/>
        <v/>
      </c>
      <c r="B325" s="28" t="str">
        <f t="shared" si="8"/>
        <v/>
      </c>
      <c r="C325" s="164"/>
      <c r="D325" s="164"/>
      <c r="E325" s="164"/>
      <c r="F325" s="164"/>
    </row>
    <row r="326" spans="1:6">
      <c r="A326" s="28" t="str">
        <f t="shared" si="9"/>
        <v/>
      </c>
      <c r="B326" s="28" t="str">
        <f t="shared" ref="B326:B389" si="10">CONCATENATE(C326,E326)</f>
        <v/>
      </c>
      <c r="C326" s="164"/>
      <c r="D326" s="164"/>
      <c r="E326" s="164"/>
      <c r="F326" s="164"/>
    </row>
    <row r="327" spans="1:6">
      <c r="A327" s="28" t="str">
        <f t="shared" ref="A327:A390" si="11">CONCATENATE(D327,E327)</f>
        <v/>
      </c>
      <c r="B327" s="28" t="str">
        <f t="shared" si="10"/>
        <v/>
      </c>
      <c r="C327" s="164"/>
      <c r="D327" s="164"/>
      <c r="E327" s="164"/>
      <c r="F327" s="164"/>
    </row>
    <row r="328" spans="1:6">
      <c r="A328" s="28" t="str">
        <f t="shared" si="11"/>
        <v/>
      </c>
      <c r="B328" s="28" t="str">
        <f t="shared" si="10"/>
        <v/>
      </c>
      <c r="C328" s="164"/>
      <c r="D328" s="164"/>
      <c r="E328" s="164"/>
      <c r="F328" s="164"/>
    </row>
    <row r="329" spans="1:6">
      <c r="A329" s="28" t="str">
        <f t="shared" si="11"/>
        <v/>
      </c>
      <c r="B329" s="28" t="str">
        <f t="shared" si="10"/>
        <v/>
      </c>
      <c r="C329" s="164"/>
      <c r="D329" s="164"/>
      <c r="E329" s="164"/>
      <c r="F329" s="164"/>
    </row>
    <row r="330" spans="1:6">
      <c r="A330" s="28" t="str">
        <f t="shared" si="11"/>
        <v/>
      </c>
      <c r="B330" s="28" t="str">
        <f t="shared" si="10"/>
        <v/>
      </c>
      <c r="C330" s="164"/>
      <c r="D330" s="164"/>
      <c r="E330" s="164"/>
      <c r="F330" s="164"/>
    </row>
    <row r="331" spans="1:6">
      <c r="A331" s="28" t="str">
        <f t="shared" si="11"/>
        <v/>
      </c>
      <c r="B331" s="28" t="str">
        <f t="shared" si="10"/>
        <v/>
      </c>
      <c r="C331" s="164"/>
      <c r="D331" s="164"/>
      <c r="E331" s="164"/>
      <c r="F331" s="164"/>
    </row>
    <row r="332" spans="1:6">
      <c r="A332" s="28" t="str">
        <f t="shared" si="11"/>
        <v/>
      </c>
      <c r="B332" s="28" t="str">
        <f t="shared" si="10"/>
        <v/>
      </c>
      <c r="C332" s="164"/>
      <c r="D332" s="164"/>
      <c r="E332" s="164"/>
      <c r="F332" s="164"/>
    </row>
    <row r="333" spans="1:6">
      <c r="A333" s="28" t="str">
        <f t="shared" si="11"/>
        <v/>
      </c>
      <c r="B333" s="28" t="str">
        <f t="shared" si="10"/>
        <v/>
      </c>
      <c r="C333" s="164"/>
      <c r="D333" s="164"/>
      <c r="E333" s="164"/>
      <c r="F333" s="164"/>
    </row>
    <row r="334" spans="1:6">
      <c r="A334" s="28" t="str">
        <f t="shared" si="11"/>
        <v/>
      </c>
      <c r="B334" s="28" t="str">
        <f t="shared" si="10"/>
        <v/>
      </c>
      <c r="C334" s="164"/>
      <c r="D334" s="164"/>
      <c r="E334" s="164"/>
      <c r="F334" s="164"/>
    </row>
    <row r="335" spans="1:6">
      <c r="A335" s="28" t="str">
        <f t="shared" si="11"/>
        <v/>
      </c>
      <c r="B335" s="28" t="str">
        <f t="shared" si="10"/>
        <v/>
      </c>
      <c r="C335" s="164"/>
      <c r="D335" s="164"/>
      <c r="E335" s="164"/>
      <c r="F335" s="164"/>
    </row>
    <row r="336" spans="1:6">
      <c r="A336" s="28" t="str">
        <f t="shared" si="11"/>
        <v/>
      </c>
      <c r="B336" s="28" t="str">
        <f t="shared" si="10"/>
        <v/>
      </c>
      <c r="C336" s="164"/>
      <c r="D336" s="164"/>
      <c r="E336" s="164"/>
      <c r="F336" s="164"/>
    </row>
    <row r="337" spans="1:6">
      <c r="A337" s="28" t="str">
        <f t="shared" si="11"/>
        <v/>
      </c>
      <c r="B337" s="28" t="str">
        <f t="shared" si="10"/>
        <v/>
      </c>
      <c r="C337" s="164"/>
      <c r="D337" s="164"/>
      <c r="E337" s="164"/>
      <c r="F337" s="164"/>
    </row>
    <row r="338" spans="1:6">
      <c r="A338" s="28" t="str">
        <f t="shared" si="11"/>
        <v/>
      </c>
      <c r="B338" s="28" t="str">
        <f t="shared" si="10"/>
        <v/>
      </c>
      <c r="C338" s="164"/>
      <c r="D338" s="164"/>
      <c r="E338" s="164"/>
      <c r="F338" s="164"/>
    </row>
    <row r="339" spans="1:6">
      <c r="A339" s="28" t="str">
        <f t="shared" si="11"/>
        <v/>
      </c>
      <c r="B339" s="28" t="str">
        <f t="shared" si="10"/>
        <v/>
      </c>
      <c r="C339" s="164"/>
      <c r="D339" s="164"/>
      <c r="E339" s="164"/>
      <c r="F339" s="164"/>
    </row>
    <row r="340" spans="1:6">
      <c r="A340" s="28" t="str">
        <f t="shared" si="11"/>
        <v/>
      </c>
      <c r="B340" s="28" t="str">
        <f t="shared" si="10"/>
        <v/>
      </c>
      <c r="C340" s="164"/>
      <c r="D340" s="164"/>
      <c r="E340" s="164"/>
      <c r="F340" s="164"/>
    </row>
    <row r="341" spans="1:6">
      <c r="A341" s="28" t="str">
        <f t="shared" si="11"/>
        <v/>
      </c>
      <c r="B341" s="28" t="str">
        <f t="shared" si="10"/>
        <v/>
      </c>
      <c r="C341" s="164"/>
      <c r="D341" s="164"/>
      <c r="E341" s="164"/>
      <c r="F341" s="164"/>
    </row>
    <row r="342" spans="1:6">
      <c r="A342" s="28" t="str">
        <f t="shared" si="11"/>
        <v/>
      </c>
      <c r="B342" s="28" t="str">
        <f t="shared" si="10"/>
        <v/>
      </c>
      <c r="C342" s="164"/>
      <c r="D342" s="164"/>
      <c r="E342" s="164"/>
      <c r="F342" s="164"/>
    </row>
    <row r="343" spans="1:6">
      <c r="A343" s="28" t="str">
        <f t="shared" si="11"/>
        <v/>
      </c>
      <c r="B343" s="28" t="str">
        <f t="shared" si="10"/>
        <v/>
      </c>
      <c r="C343" s="164"/>
      <c r="D343" s="164"/>
      <c r="E343" s="164"/>
      <c r="F343" s="164"/>
    </row>
    <row r="344" spans="1:6">
      <c r="A344" s="28" t="str">
        <f t="shared" si="11"/>
        <v/>
      </c>
      <c r="B344" s="28" t="str">
        <f t="shared" si="10"/>
        <v/>
      </c>
      <c r="C344" s="164"/>
      <c r="D344" s="164"/>
      <c r="E344" s="164"/>
      <c r="F344" s="164"/>
    </row>
    <row r="345" spans="1:6">
      <c r="A345" s="28" t="str">
        <f t="shared" si="11"/>
        <v/>
      </c>
      <c r="B345" s="28" t="str">
        <f t="shared" si="10"/>
        <v/>
      </c>
      <c r="C345" s="164"/>
      <c r="D345" s="164"/>
      <c r="E345" s="164"/>
      <c r="F345" s="164"/>
    </row>
    <row r="346" spans="1:6">
      <c r="A346" s="28" t="str">
        <f t="shared" si="11"/>
        <v/>
      </c>
      <c r="B346" s="28" t="str">
        <f t="shared" si="10"/>
        <v/>
      </c>
      <c r="C346" s="164"/>
      <c r="D346" s="164"/>
      <c r="E346" s="164"/>
      <c r="F346" s="164"/>
    </row>
    <row r="347" spans="1:6">
      <c r="A347" s="28" t="str">
        <f t="shared" si="11"/>
        <v/>
      </c>
      <c r="B347" s="28" t="str">
        <f t="shared" si="10"/>
        <v/>
      </c>
      <c r="C347" s="164"/>
      <c r="D347" s="164"/>
      <c r="E347" s="164"/>
      <c r="F347" s="164"/>
    </row>
    <row r="348" spans="1:6">
      <c r="A348" s="28" t="str">
        <f t="shared" si="11"/>
        <v/>
      </c>
      <c r="B348" s="28" t="str">
        <f t="shared" si="10"/>
        <v/>
      </c>
      <c r="C348" s="164"/>
      <c r="D348" s="164"/>
      <c r="E348" s="164"/>
      <c r="F348" s="164"/>
    </row>
    <row r="349" spans="1:6">
      <c r="A349" s="28" t="str">
        <f t="shared" si="11"/>
        <v/>
      </c>
      <c r="B349" s="28" t="str">
        <f t="shared" si="10"/>
        <v/>
      </c>
      <c r="C349" s="164"/>
      <c r="D349" s="164"/>
      <c r="E349" s="164"/>
      <c r="F349" s="164"/>
    </row>
    <row r="350" spans="1:6">
      <c r="A350" s="28" t="str">
        <f t="shared" si="11"/>
        <v/>
      </c>
      <c r="B350" s="28" t="str">
        <f t="shared" si="10"/>
        <v/>
      </c>
      <c r="C350" s="164"/>
      <c r="D350" s="164"/>
      <c r="E350" s="164"/>
      <c r="F350" s="164"/>
    </row>
    <row r="351" spans="1:6">
      <c r="A351" s="28" t="str">
        <f t="shared" si="11"/>
        <v/>
      </c>
      <c r="B351" s="28" t="str">
        <f t="shared" si="10"/>
        <v/>
      </c>
      <c r="C351" s="164"/>
      <c r="D351" s="164"/>
      <c r="E351" s="164"/>
      <c r="F351" s="164"/>
    </row>
    <row r="352" spans="1:6">
      <c r="A352" s="28" t="str">
        <f t="shared" si="11"/>
        <v/>
      </c>
      <c r="B352" s="28" t="str">
        <f t="shared" si="10"/>
        <v/>
      </c>
      <c r="C352" s="164"/>
      <c r="D352" s="164"/>
      <c r="E352" s="164"/>
      <c r="F352" s="164"/>
    </row>
    <row r="353" spans="1:6">
      <c r="A353" s="28" t="str">
        <f t="shared" si="11"/>
        <v/>
      </c>
      <c r="B353" s="28" t="str">
        <f t="shared" si="10"/>
        <v/>
      </c>
      <c r="C353" s="164"/>
      <c r="D353" s="164"/>
      <c r="E353" s="164"/>
      <c r="F353" s="164"/>
    </row>
    <row r="354" spans="1:6">
      <c r="A354" s="28" t="str">
        <f t="shared" si="11"/>
        <v/>
      </c>
      <c r="B354" s="28" t="str">
        <f t="shared" si="10"/>
        <v/>
      </c>
      <c r="C354" s="164"/>
      <c r="D354" s="164"/>
      <c r="E354" s="164"/>
      <c r="F354" s="164"/>
    </row>
    <row r="355" spans="1:6">
      <c r="A355" s="28" t="str">
        <f t="shared" si="11"/>
        <v/>
      </c>
      <c r="B355" s="28" t="str">
        <f t="shared" si="10"/>
        <v/>
      </c>
      <c r="C355" s="164"/>
      <c r="D355" s="164"/>
      <c r="E355" s="164"/>
      <c r="F355" s="164"/>
    </row>
    <row r="356" spans="1:6">
      <c r="A356" s="28" t="str">
        <f t="shared" si="11"/>
        <v/>
      </c>
      <c r="B356" s="28" t="str">
        <f t="shared" si="10"/>
        <v/>
      </c>
      <c r="C356" s="164"/>
      <c r="D356" s="164"/>
      <c r="E356" s="164"/>
      <c r="F356" s="164"/>
    </row>
    <row r="357" spans="1:6">
      <c r="A357" s="28" t="str">
        <f t="shared" si="11"/>
        <v/>
      </c>
      <c r="B357" s="28" t="str">
        <f t="shared" si="10"/>
        <v/>
      </c>
      <c r="C357" s="164"/>
      <c r="D357" s="164"/>
      <c r="E357" s="164"/>
      <c r="F357" s="164"/>
    </row>
    <row r="358" spans="1:6">
      <c r="A358" s="28" t="str">
        <f t="shared" si="11"/>
        <v/>
      </c>
      <c r="B358" s="28" t="str">
        <f t="shared" si="10"/>
        <v/>
      </c>
      <c r="C358" s="164"/>
      <c r="D358" s="164"/>
      <c r="E358" s="164"/>
      <c r="F358" s="164"/>
    </row>
    <row r="359" spans="1:6">
      <c r="A359" s="28" t="str">
        <f t="shared" si="11"/>
        <v/>
      </c>
      <c r="B359" s="28" t="str">
        <f t="shared" si="10"/>
        <v/>
      </c>
      <c r="C359" s="164"/>
      <c r="D359" s="164"/>
      <c r="E359" s="164"/>
      <c r="F359" s="164"/>
    </row>
    <row r="360" spans="1:6">
      <c r="A360" s="28" t="str">
        <f t="shared" si="11"/>
        <v/>
      </c>
      <c r="B360" s="28" t="str">
        <f t="shared" si="10"/>
        <v/>
      </c>
      <c r="C360" s="164"/>
      <c r="D360" s="164"/>
      <c r="E360" s="164"/>
      <c r="F360" s="164"/>
    </row>
    <row r="361" spans="1:6">
      <c r="A361" s="28" t="str">
        <f t="shared" si="11"/>
        <v/>
      </c>
      <c r="B361" s="28" t="str">
        <f t="shared" si="10"/>
        <v/>
      </c>
      <c r="C361" s="164"/>
      <c r="D361" s="164"/>
      <c r="E361" s="164"/>
      <c r="F361" s="164"/>
    </row>
    <row r="362" spans="1:6">
      <c r="A362" s="28" t="str">
        <f t="shared" si="11"/>
        <v/>
      </c>
      <c r="B362" s="28" t="str">
        <f t="shared" si="10"/>
        <v/>
      </c>
      <c r="C362" s="164"/>
      <c r="D362" s="164"/>
      <c r="E362" s="164"/>
      <c r="F362" s="164"/>
    </row>
    <row r="363" spans="1:6">
      <c r="A363" s="28" t="str">
        <f t="shared" si="11"/>
        <v/>
      </c>
      <c r="B363" s="28" t="str">
        <f t="shared" si="10"/>
        <v/>
      </c>
      <c r="C363" s="164"/>
      <c r="D363" s="164"/>
      <c r="E363" s="164"/>
      <c r="F363" s="164"/>
    </row>
    <row r="364" spans="1:6">
      <c r="A364" s="28" t="str">
        <f t="shared" si="11"/>
        <v/>
      </c>
      <c r="B364" s="28" t="str">
        <f t="shared" si="10"/>
        <v/>
      </c>
      <c r="C364" s="164"/>
      <c r="D364" s="164"/>
      <c r="E364" s="164"/>
      <c r="F364" s="164"/>
    </row>
    <row r="365" spans="1:6">
      <c r="A365" s="28" t="str">
        <f t="shared" si="11"/>
        <v/>
      </c>
      <c r="B365" s="28" t="str">
        <f t="shared" si="10"/>
        <v/>
      </c>
      <c r="C365" s="164"/>
      <c r="D365" s="164"/>
      <c r="E365" s="164"/>
      <c r="F365" s="164"/>
    </row>
    <row r="366" spans="1:6">
      <c r="A366" s="28" t="str">
        <f t="shared" si="11"/>
        <v/>
      </c>
      <c r="B366" s="28" t="str">
        <f t="shared" si="10"/>
        <v/>
      </c>
      <c r="C366" s="164"/>
      <c r="D366" s="164"/>
      <c r="E366" s="164"/>
      <c r="F366" s="164"/>
    </row>
    <row r="367" spans="1:6">
      <c r="A367" s="28" t="str">
        <f t="shared" si="11"/>
        <v/>
      </c>
      <c r="B367" s="28" t="str">
        <f t="shared" si="10"/>
        <v/>
      </c>
      <c r="C367" s="164"/>
      <c r="D367" s="164"/>
      <c r="E367" s="164"/>
      <c r="F367" s="164"/>
    </row>
    <row r="368" spans="1:6">
      <c r="A368" s="28" t="str">
        <f t="shared" si="11"/>
        <v/>
      </c>
      <c r="B368" s="28" t="str">
        <f t="shared" si="10"/>
        <v/>
      </c>
      <c r="C368" s="164"/>
      <c r="D368" s="164"/>
      <c r="E368" s="164"/>
      <c r="F368" s="164"/>
    </row>
    <row r="369" spans="1:6">
      <c r="A369" s="28" t="str">
        <f t="shared" si="11"/>
        <v/>
      </c>
      <c r="B369" s="28" t="str">
        <f t="shared" si="10"/>
        <v/>
      </c>
      <c r="C369" s="164"/>
      <c r="D369" s="164"/>
      <c r="E369" s="164"/>
      <c r="F369" s="164"/>
    </row>
    <row r="370" spans="1:6">
      <c r="A370" s="28" t="str">
        <f t="shared" si="11"/>
        <v/>
      </c>
      <c r="B370" s="28" t="str">
        <f t="shared" si="10"/>
        <v/>
      </c>
      <c r="C370" s="164"/>
      <c r="D370" s="164"/>
      <c r="E370" s="164"/>
      <c r="F370" s="164"/>
    </row>
    <row r="371" spans="1:6">
      <c r="A371" s="28" t="str">
        <f t="shared" si="11"/>
        <v/>
      </c>
      <c r="B371" s="28" t="str">
        <f t="shared" si="10"/>
        <v/>
      </c>
      <c r="C371" s="164"/>
      <c r="D371" s="164"/>
      <c r="E371" s="164"/>
      <c r="F371" s="164"/>
    </row>
    <row r="372" spans="1:6">
      <c r="A372" s="28" t="str">
        <f t="shared" si="11"/>
        <v/>
      </c>
      <c r="B372" s="28" t="str">
        <f t="shared" si="10"/>
        <v/>
      </c>
      <c r="C372" s="164"/>
      <c r="D372" s="164"/>
      <c r="E372" s="164"/>
      <c r="F372" s="164"/>
    </row>
    <row r="373" spans="1:6">
      <c r="A373" s="28" t="str">
        <f t="shared" si="11"/>
        <v/>
      </c>
      <c r="B373" s="28" t="str">
        <f t="shared" si="10"/>
        <v/>
      </c>
      <c r="C373" s="164"/>
      <c r="D373" s="164"/>
      <c r="E373" s="164"/>
      <c r="F373" s="164"/>
    </row>
    <row r="374" spans="1:6">
      <c r="A374" s="28" t="str">
        <f t="shared" si="11"/>
        <v/>
      </c>
      <c r="B374" s="28" t="str">
        <f t="shared" si="10"/>
        <v/>
      </c>
      <c r="C374" s="164"/>
      <c r="D374" s="164"/>
      <c r="E374" s="164"/>
      <c r="F374" s="164"/>
    </row>
    <row r="375" spans="1:6">
      <c r="A375" s="28" t="str">
        <f t="shared" si="11"/>
        <v/>
      </c>
      <c r="B375" s="28" t="str">
        <f t="shared" si="10"/>
        <v/>
      </c>
      <c r="C375" s="164"/>
      <c r="D375" s="164"/>
      <c r="E375" s="164"/>
      <c r="F375" s="164"/>
    </row>
    <row r="376" spans="1:6">
      <c r="A376" s="28" t="str">
        <f t="shared" si="11"/>
        <v/>
      </c>
      <c r="B376" s="28" t="str">
        <f t="shared" si="10"/>
        <v/>
      </c>
      <c r="C376" s="164"/>
      <c r="D376" s="164"/>
      <c r="E376" s="164"/>
      <c r="F376" s="164"/>
    </row>
    <row r="377" spans="1:6">
      <c r="A377" s="28" t="str">
        <f t="shared" si="11"/>
        <v/>
      </c>
      <c r="B377" s="28" t="str">
        <f t="shared" si="10"/>
        <v/>
      </c>
      <c r="C377" s="164"/>
      <c r="D377" s="164"/>
      <c r="E377" s="164"/>
      <c r="F377" s="164"/>
    </row>
    <row r="378" spans="1:6">
      <c r="A378" s="28" t="str">
        <f t="shared" si="11"/>
        <v/>
      </c>
      <c r="B378" s="28" t="str">
        <f t="shared" si="10"/>
        <v/>
      </c>
      <c r="C378" s="164"/>
      <c r="D378" s="164"/>
      <c r="E378" s="164"/>
      <c r="F378" s="164"/>
    </row>
    <row r="379" spans="1:6">
      <c r="A379" s="28" t="str">
        <f t="shared" si="11"/>
        <v/>
      </c>
      <c r="B379" s="28" t="str">
        <f t="shared" si="10"/>
        <v/>
      </c>
      <c r="C379" s="164"/>
      <c r="D379" s="164"/>
      <c r="E379" s="164"/>
      <c r="F379" s="164"/>
    </row>
    <row r="380" spans="1:6">
      <c r="A380" s="28" t="str">
        <f t="shared" si="11"/>
        <v/>
      </c>
      <c r="B380" s="28" t="str">
        <f t="shared" si="10"/>
        <v/>
      </c>
      <c r="C380" s="164"/>
      <c r="D380" s="164"/>
      <c r="E380" s="164"/>
      <c r="F380" s="164"/>
    </row>
    <row r="381" spans="1:6">
      <c r="A381" s="28" t="str">
        <f t="shared" si="11"/>
        <v/>
      </c>
      <c r="B381" s="28" t="str">
        <f t="shared" si="10"/>
        <v/>
      </c>
      <c r="C381" s="164"/>
      <c r="D381" s="164"/>
      <c r="E381" s="164"/>
      <c r="F381" s="164"/>
    </row>
    <row r="382" spans="1:6">
      <c r="A382" s="28" t="str">
        <f t="shared" si="11"/>
        <v/>
      </c>
      <c r="B382" s="28" t="str">
        <f t="shared" si="10"/>
        <v/>
      </c>
      <c r="C382" s="164"/>
      <c r="D382" s="164"/>
      <c r="E382" s="164"/>
      <c r="F382" s="164"/>
    </row>
    <row r="383" spans="1:6">
      <c r="A383" s="28" t="str">
        <f t="shared" si="11"/>
        <v/>
      </c>
      <c r="B383" s="28" t="str">
        <f t="shared" si="10"/>
        <v/>
      </c>
      <c r="C383" s="164"/>
      <c r="D383" s="164"/>
      <c r="E383" s="164"/>
      <c r="F383" s="164"/>
    </row>
    <row r="384" spans="1:6">
      <c r="A384" s="28" t="str">
        <f t="shared" si="11"/>
        <v/>
      </c>
      <c r="B384" s="28" t="str">
        <f t="shared" si="10"/>
        <v/>
      </c>
      <c r="C384" s="164"/>
      <c r="D384" s="164"/>
      <c r="E384" s="164"/>
      <c r="F384" s="164"/>
    </row>
    <row r="385" spans="1:6">
      <c r="A385" s="28" t="str">
        <f t="shared" si="11"/>
        <v/>
      </c>
      <c r="B385" s="28" t="str">
        <f t="shared" si="10"/>
        <v/>
      </c>
      <c r="C385" s="164"/>
      <c r="D385" s="164"/>
      <c r="E385" s="164"/>
      <c r="F385" s="164"/>
    </row>
    <row r="386" spans="1:6">
      <c r="A386" s="28" t="str">
        <f t="shared" si="11"/>
        <v/>
      </c>
      <c r="B386" s="28" t="str">
        <f t="shared" si="10"/>
        <v/>
      </c>
      <c r="C386" s="164"/>
      <c r="D386" s="164"/>
      <c r="E386" s="164"/>
      <c r="F386" s="164"/>
    </row>
    <row r="387" spans="1:6">
      <c r="A387" s="28" t="str">
        <f t="shared" si="11"/>
        <v/>
      </c>
      <c r="B387" s="28" t="str">
        <f t="shared" si="10"/>
        <v/>
      </c>
      <c r="C387" s="164"/>
      <c r="D387" s="164"/>
      <c r="E387" s="164"/>
      <c r="F387" s="164"/>
    </row>
    <row r="388" spans="1:6">
      <c r="A388" s="28" t="str">
        <f t="shared" si="11"/>
        <v/>
      </c>
      <c r="B388" s="28" t="str">
        <f t="shared" si="10"/>
        <v/>
      </c>
      <c r="C388" s="164"/>
      <c r="D388" s="164"/>
      <c r="E388" s="164"/>
      <c r="F388" s="164"/>
    </row>
    <row r="389" spans="1:6">
      <c r="A389" s="28" t="str">
        <f t="shared" si="11"/>
        <v/>
      </c>
      <c r="B389" s="28" t="str">
        <f t="shared" si="10"/>
        <v/>
      </c>
      <c r="C389" s="164"/>
      <c r="D389" s="164"/>
      <c r="E389" s="164"/>
      <c r="F389" s="164"/>
    </row>
    <row r="390" spans="1:6">
      <c r="A390" s="28" t="str">
        <f t="shared" si="11"/>
        <v/>
      </c>
      <c r="B390" s="28" t="str">
        <f t="shared" ref="B390:B453" si="12">CONCATENATE(C390,E390)</f>
        <v/>
      </c>
      <c r="C390" s="164"/>
      <c r="D390" s="164"/>
      <c r="E390" s="164"/>
      <c r="F390" s="164"/>
    </row>
    <row r="391" spans="1:6">
      <c r="A391" s="28" t="str">
        <f t="shared" ref="A391:A454" si="13">CONCATENATE(D391,E391)</f>
        <v/>
      </c>
      <c r="B391" s="28" t="str">
        <f t="shared" si="12"/>
        <v/>
      </c>
      <c r="C391" s="164"/>
      <c r="D391" s="164"/>
      <c r="E391" s="164"/>
      <c r="F391" s="164"/>
    </row>
    <row r="392" spans="1:6">
      <c r="A392" s="28" t="str">
        <f t="shared" si="13"/>
        <v/>
      </c>
      <c r="B392" s="28" t="str">
        <f t="shared" si="12"/>
        <v/>
      </c>
      <c r="C392" s="164"/>
      <c r="D392" s="164"/>
      <c r="E392" s="164"/>
      <c r="F392" s="164"/>
    </row>
    <row r="393" spans="1:6">
      <c r="A393" s="28" t="str">
        <f t="shared" si="13"/>
        <v/>
      </c>
      <c r="B393" s="28" t="str">
        <f t="shared" si="12"/>
        <v/>
      </c>
      <c r="C393" s="164"/>
      <c r="D393" s="164"/>
      <c r="E393" s="164"/>
      <c r="F393" s="164"/>
    </row>
    <row r="394" spans="1:6">
      <c r="A394" s="28" t="str">
        <f t="shared" si="13"/>
        <v/>
      </c>
      <c r="B394" s="28" t="str">
        <f t="shared" si="12"/>
        <v/>
      </c>
      <c r="C394" s="164"/>
      <c r="D394" s="164"/>
      <c r="E394" s="164"/>
      <c r="F394" s="164"/>
    </row>
    <row r="395" spans="1:6">
      <c r="A395" s="28" t="str">
        <f t="shared" si="13"/>
        <v/>
      </c>
      <c r="B395" s="28" t="str">
        <f t="shared" si="12"/>
        <v/>
      </c>
      <c r="C395" s="164"/>
      <c r="D395" s="164"/>
      <c r="E395" s="164"/>
      <c r="F395" s="164"/>
    </row>
    <row r="396" spans="1:6">
      <c r="A396" s="28" t="str">
        <f t="shared" si="13"/>
        <v/>
      </c>
      <c r="B396" s="28" t="str">
        <f t="shared" si="12"/>
        <v/>
      </c>
      <c r="C396" s="164"/>
      <c r="D396" s="164"/>
      <c r="E396" s="164"/>
      <c r="F396" s="164"/>
    </row>
    <row r="397" spans="1:6">
      <c r="A397" s="28" t="str">
        <f t="shared" si="13"/>
        <v/>
      </c>
      <c r="B397" s="28" t="str">
        <f t="shared" si="12"/>
        <v/>
      </c>
      <c r="C397" s="164"/>
      <c r="D397" s="164"/>
      <c r="E397" s="164"/>
      <c r="F397" s="164"/>
    </row>
    <row r="398" spans="1:6">
      <c r="A398" s="28" t="str">
        <f t="shared" si="13"/>
        <v/>
      </c>
      <c r="B398" s="28" t="str">
        <f t="shared" si="12"/>
        <v/>
      </c>
      <c r="C398" s="164"/>
      <c r="D398" s="164"/>
      <c r="E398" s="164"/>
      <c r="F398" s="164"/>
    </row>
    <row r="399" spans="1:6">
      <c r="A399" s="28" t="str">
        <f t="shared" si="13"/>
        <v/>
      </c>
      <c r="B399" s="28" t="str">
        <f t="shared" si="12"/>
        <v/>
      </c>
      <c r="C399" s="164"/>
      <c r="D399" s="164"/>
      <c r="E399" s="164"/>
      <c r="F399" s="164"/>
    </row>
    <row r="400" spans="1:6">
      <c r="A400" s="28" t="str">
        <f t="shared" si="13"/>
        <v/>
      </c>
      <c r="B400" s="28" t="str">
        <f t="shared" si="12"/>
        <v/>
      </c>
      <c r="C400" s="164"/>
      <c r="D400" s="164"/>
      <c r="E400" s="164"/>
      <c r="F400" s="164"/>
    </row>
    <row r="401" spans="1:6">
      <c r="A401" s="28" t="str">
        <f t="shared" si="13"/>
        <v/>
      </c>
      <c r="B401" s="28" t="str">
        <f t="shared" si="12"/>
        <v/>
      </c>
      <c r="C401" s="164"/>
      <c r="D401" s="164"/>
      <c r="E401" s="164"/>
      <c r="F401" s="164"/>
    </row>
    <row r="402" spans="1:6">
      <c r="A402" s="28" t="str">
        <f t="shared" si="13"/>
        <v/>
      </c>
      <c r="B402" s="28" t="str">
        <f t="shared" si="12"/>
        <v/>
      </c>
      <c r="C402" s="164"/>
      <c r="D402" s="164"/>
      <c r="E402" s="164"/>
      <c r="F402" s="164"/>
    </row>
    <row r="403" spans="1:6">
      <c r="A403" s="28" t="str">
        <f t="shared" si="13"/>
        <v/>
      </c>
      <c r="B403" s="28" t="str">
        <f t="shared" si="12"/>
        <v/>
      </c>
      <c r="C403" s="164"/>
      <c r="D403" s="164"/>
      <c r="E403" s="164"/>
      <c r="F403" s="164"/>
    </row>
    <row r="404" spans="1:6">
      <c r="A404" s="28" t="str">
        <f t="shared" si="13"/>
        <v/>
      </c>
      <c r="B404" s="28" t="str">
        <f t="shared" si="12"/>
        <v/>
      </c>
      <c r="C404" s="164"/>
      <c r="D404" s="164"/>
      <c r="E404" s="164"/>
      <c r="F404" s="164"/>
    </row>
    <row r="405" spans="1:6">
      <c r="A405" s="28" t="str">
        <f t="shared" si="13"/>
        <v/>
      </c>
      <c r="B405" s="28" t="str">
        <f t="shared" si="12"/>
        <v/>
      </c>
      <c r="C405" s="164"/>
      <c r="D405" s="164"/>
      <c r="E405" s="164"/>
      <c r="F405" s="164"/>
    </row>
    <row r="406" spans="1:6">
      <c r="A406" s="28" t="str">
        <f t="shared" si="13"/>
        <v/>
      </c>
      <c r="B406" s="28" t="str">
        <f t="shared" si="12"/>
        <v/>
      </c>
      <c r="C406" s="164"/>
      <c r="D406" s="164"/>
      <c r="E406" s="164"/>
      <c r="F406" s="164"/>
    </row>
    <row r="407" spans="1:6">
      <c r="A407" s="28" t="str">
        <f t="shared" si="13"/>
        <v/>
      </c>
      <c r="B407" s="28" t="str">
        <f t="shared" si="12"/>
        <v/>
      </c>
      <c r="C407" s="164"/>
      <c r="D407" s="164"/>
      <c r="E407" s="164"/>
      <c r="F407" s="164"/>
    </row>
    <row r="408" spans="1:6">
      <c r="A408" s="28" t="str">
        <f t="shared" si="13"/>
        <v/>
      </c>
      <c r="B408" s="28" t="str">
        <f t="shared" si="12"/>
        <v/>
      </c>
      <c r="C408" s="164"/>
      <c r="D408" s="164"/>
      <c r="E408" s="164"/>
      <c r="F408" s="164"/>
    </row>
    <row r="409" spans="1:6">
      <c r="A409" s="28" t="str">
        <f t="shared" si="13"/>
        <v/>
      </c>
      <c r="B409" s="28" t="str">
        <f t="shared" si="12"/>
        <v/>
      </c>
      <c r="C409" s="164"/>
      <c r="D409" s="164"/>
      <c r="E409" s="164"/>
      <c r="F409" s="164"/>
    </row>
    <row r="410" spans="1:6">
      <c r="A410" s="28" t="str">
        <f t="shared" si="13"/>
        <v/>
      </c>
      <c r="B410" s="28" t="str">
        <f t="shared" si="12"/>
        <v/>
      </c>
      <c r="C410" s="164"/>
      <c r="D410" s="164"/>
      <c r="E410" s="164"/>
      <c r="F410" s="164"/>
    </row>
    <row r="411" spans="1:6">
      <c r="A411" s="28" t="str">
        <f t="shared" si="13"/>
        <v/>
      </c>
      <c r="B411" s="28" t="str">
        <f t="shared" si="12"/>
        <v/>
      </c>
      <c r="C411" s="164"/>
      <c r="D411" s="164"/>
      <c r="E411" s="164"/>
      <c r="F411" s="164"/>
    </row>
    <row r="412" spans="1:6">
      <c r="A412" s="28" t="str">
        <f t="shared" si="13"/>
        <v/>
      </c>
      <c r="B412" s="28" t="str">
        <f t="shared" si="12"/>
        <v/>
      </c>
      <c r="C412" s="164"/>
      <c r="D412" s="164"/>
      <c r="E412" s="164"/>
      <c r="F412" s="164"/>
    </row>
    <row r="413" spans="1:6">
      <c r="A413" s="28" t="str">
        <f t="shared" si="13"/>
        <v/>
      </c>
      <c r="B413" s="28" t="str">
        <f t="shared" si="12"/>
        <v/>
      </c>
      <c r="C413" s="164"/>
      <c r="D413" s="164"/>
      <c r="E413" s="164"/>
      <c r="F413" s="164"/>
    </row>
    <row r="414" spans="1:6">
      <c r="A414" s="28" t="str">
        <f t="shared" si="13"/>
        <v/>
      </c>
      <c r="B414" s="28" t="str">
        <f t="shared" si="12"/>
        <v/>
      </c>
      <c r="C414" s="164"/>
      <c r="D414" s="164"/>
      <c r="E414" s="164"/>
      <c r="F414" s="164"/>
    </row>
    <row r="415" spans="1:6">
      <c r="A415" s="28" t="str">
        <f t="shared" si="13"/>
        <v/>
      </c>
      <c r="B415" s="28" t="str">
        <f t="shared" si="12"/>
        <v/>
      </c>
      <c r="C415" s="164"/>
      <c r="D415" s="164"/>
      <c r="E415" s="164"/>
      <c r="F415" s="164"/>
    </row>
    <row r="416" spans="1:6">
      <c r="A416" s="28" t="str">
        <f t="shared" si="13"/>
        <v/>
      </c>
      <c r="B416" s="28" t="str">
        <f t="shared" si="12"/>
        <v/>
      </c>
      <c r="C416" s="164"/>
      <c r="D416" s="164"/>
      <c r="E416" s="164"/>
      <c r="F416" s="164"/>
    </row>
    <row r="417" spans="1:6">
      <c r="A417" s="28" t="str">
        <f t="shared" si="13"/>
        <v/>
      </c>
      <c r="B417" s="28" t="str">
        <f t="shared" si="12"/>
        <v/>
      </c>
      <c r="C417" s="164"/>
      <c r="D417" s="164"/>
      <c r="E417" s="164"/>
      <c r="F417" s="164"/>
    </row>
    <row r="418" spans="1:6">
      <c r="A418" s="28" t="str">
        <f t="shared" si="13"/>
        <v/>
      </c>
      <c r="B418" s="28" t="str">
        <f t="shared" si="12"/>
        <v/>
      </c>
      <c r="C418" s="164"/>
      <c r="D418" s="164"/>
      <c r="E418" s="164"/>
      <c r="F418" s="164"/>
    </row>
    <row r="419" spans="1:6">
      <c r="A419" s="28" t="str">
        <f t="shared" si="13"/>
        <v/>
      </c>
      <c r="B419" s="28" t="str">
        <f t="shared" si="12"/>
        <v/>
      </c>
      <c r="C419" s="164"/>
      <c r="D419" s="164"/>
      <c r="E419" s="164"/>
      <c r="F419" s="164"/>
    </row>
    <row r="420" spans="1:6">
      <c r="A420" s="28" t="str">
        <f t="shared" si="13"/>
        <v/>
      </c>
      <c r="B420" s="28" t="str">
        <f t="shared" si="12"/>
        <v/>
      </c>
      <c r="C420" s="164"/>
      <c r="D420" s="164"/>
      <c r="E420" s="164"/>
      <c r="F420" s="164"/>
    </row>
    <row r="421" spans="1:6">
      <c r="A421" s="28" t="str">
        <f t="shared" si="13"/>
        <v/>
      </c>
      <c r="B421" s="28" t="str">
        <f t="shared" si="12"/>
        <v/>
      </c>
      <c r="C421" s="164"/>
      <c r="D421" s="164"/>
      <c r="E421" s="164"/>
      <c r="F421" s="164"/>
    </row>
    <row r="422" spans="1:6">
      <c r="A422" s="28" t="str">
        <f t="shared" si="13"/>
        <v/>
      </c>
      <c r="B422" s="28" t="str">
        <f t="shared" si="12"/>
        <v/>
      </c>
      <c r="C422" s="164"/>
      <c r="D422" s="164"/>
      <c r="E422" s="164"/>
      <c r="F422" s="164"/>
    </row>
    <row r="423" spans="1:6">
      <c r="A423" s="28" t="str">
        <f t="shared" si="13"/>
        <v/>
      </c>
      <c r="B423" s="28" t="str">
        <f t="shared" si="12"/>
        <v/>
      </c>
      <c r="C423" s="164"/>
      <c r="D423" s="164"/>
      <c r="E423" s="164"/>
      <c r="F423" s="164"/>
    </row>
    <row r="424" spans="1:6">
      <c r="A424" s="28" t="str">
        <f t="shared" si="13"/>
        <v/>
      </c>
      <c r="B424" s="28" t="str">
        <f t="shared" si="12"/>
        <v/>
      </c>
      <c r="C424" s="164"/>
      <c r="D424" s="164"/>
      <c r="E424" s="164"/>
      <c r="F424" s="164"/>
    </row>
    <row r="425" spans="1:6">
      <c r="A425" s="28" t="str">
        <f t="shared" si="13"/>
        <v/>
      </c>
      <c r="B425" s="28" t="str">
        <f t="shared" si="12"/>
        <v/>
      </c>
      <c r="C425" s="164"/>
      <c r="D425" s="164"/>
      <c r="E425" s="164"/>
      <c r="F425" s="164"/>
    </row>
    <row r="426" spans="1:6">
      <c r="A426" s="28" t="str">
        <f t="shared" si="13"/>
        <v/>
      </c>
      <c r="B426" s="28" t="str">
        <f t="shared" si="12"/>
        <v/>
      </c>
      <c r="C426" s="164"/>
      <c r="D426" s="164"/>
      <c r="E426" s="164"/>
      <c r="F426" s="164"/>
    </row>
    <row r="427" spans="1:6">
      <c r="A427" s="28" t="str">
        <f t="shared" si="13"/>
        <v/>
      </c>
      <c r="B427" s="28" t="str">
        <f t="shared" si="12"/>
        <v/>
      </c>
      <c r="C427" s="164"/>
      <c r="D427" s="164"/>
      <c r="E427" s="164"/>
      <c r="F427" s="164"/>
    </row>
    <row r="428" spans="1:6">
      <c r="A428" s="28" t="str">
        <f t="shared" si="13"/>
        <v/>
      </c>
      <c r="B428" s="28" t="str">
        <f t="shared" si="12"/>
        <v/>
      </c>
      <c r="C428" s="164"/>
      <c r="D428" s="164"/>
      <c r="E428" s="164"/>
      <c r="F428" s="164"/>
    </row>
    <row r="429" spans="1:6">
      <c r="A429" s="28" t="str">
        <f t="shared" si="13"/>
        <v/>
      </c>
      <c r="B429" s="28" t="str">
        <f t="shared" si="12"/>
        <v/>
      </c>
      <c r="C429" s="164"/>
      <c r="D429" s="164"/>
      <c r="E429" s="164"/>
      <c r="F429" s="164"/>
    </row>
    <row r="430" spans="1:6">
      <c r="A430" s="28" t="str">
        <f t="shared" si="13"/>
        <v/>
      </c>
      <c r="B430" s="28" t="str">
        <f t="shared" si="12"/>
        <v/>
      </c>
      <c r="C430" s="164"/>
      <c r="D430" s="164"/>
      <c r="E430" s="164"/>
      <c r="F430" s="164"/>
    </row>
    <row r="431" spans="1:6">
      <c r="A431" s="28" t="str">
        <f t="shared" si="13"/>
        <v/>
      </c>
      <c r="B431" s="28" t="str">
        <f t="shared" si="12"/>
        <v/>
      </c>
      <c r="C431" s="164"/>
      <c r="D431" s="164"/>
      <c r="E431" s="164"/>
      <c r="F431" s="164"/>
    </row>
    <row r="432" spans="1:6">
      <c r="A432" s="28" t="str">
        <f t="shared" si="13"/>
        <v/>
      </c>
      <c r="B432" s="28" t="str">
        <f t="shared" si="12"/>
        <v/>
      </c>
      <c r="C432" s="164"/>
      <c r="D432" s="164"/>
      <c r="E432" s="164"/>
      <c r="F432" s="164"/>
    </row>
    <row r="433" spans="1:6">
      <c r="A433" s="28" t="str">
        <f t="shared" si="13"/>
        <v/>
      </c>
      <c r="B433" s="28" t="str">
        <f t="shared" si="12"/>
        <v/>
      </c>
      <c r="C433" s="164"/>
      <c r="D433" s="164"/>
      <c r="E433" s="164"/>
      <c r="F433" s="164"/>
    </row>
    <row r="434" spans="1:6">
      <c r="A434" s="28" t="str">
        <f t="shared" si="13"/>
        <v/>
      </c>
      <c r="B434" s="28" t="str">
        <f t="shared" si="12"/>
        <v/>
      </c>
      <c r="C434" s="164"/>
      <c r="D434" s="164"/>
      <c r="E434" s="164"/>
      <c r="F434" s="164"/>
    </row>
    <row r="435" spans="1:6">
      <c r="A435" s="28" t="str">
        <f t="shared" si="13"/>
        <v/>
      </c>
      <c r="B435" s="28" t="str">
        <f t="shared" si="12"/>
        <v/>
      </c>
      <c r="C435" s="164"/>
      <c r="D435" s="164"/>
      <c r="E435" s="164"/>
      <c r="F435" s="164"/>
    </row>
    <row r="436" spans="1:6">
      <c r="A436" s="28" t="str">
        <f t="shared" si="13"/>
        <v/>
      </c>
      <c r="B436" s="28" t="str">
        <f t="shared" si="12"/>
        <v/>
      </c>
      <c r="C436" s="164"/>
      <c r="D436" s="164"/>
      <c r="E436" s="164"/>
      <c r="F436" s="164"/>
    </row>
    <row r="437" spans="1:6">
      <c r="A437" s="28" t="str">
        <f t="shared" si="13"/>
        <v/>
      </c>
      <c r="B437" s="28" t="str">
        <f t="shared" si="12"/>
        <v/>
      </c>
      <c r="C437" s="164"/>
      <c r="D437" s="164"/>
      <c r="E437" s="164"/>
      <c r="F437" s="164"/>
    </row>
    <row r="438" spans="1:6">
      <c r="A438" s="28" t="str">
        <f t="shared" si="13"/>
        <v/>
      </c>
      <c r="B438" s="28" t="str">
        <f t="shared" si="12"/>
        <v/>
      </c>
      <c r="C438" s="164"/>
      <c r="D438" s="164"/>
      <c r="E438" s="164"/>
      <c r="F438" s="164"/>
    </row>
    <row r="439" spans="1:6">
      <c r="A439" s="28" t="str">
        <f t="shared" si="13"/>
        <v/>
      </c>
      <c r="B439" s="28" t="str">
        <f t="shared" si="12"/>
        <v/>
      </c>
      <c r="C439" s="164"/>
      <c r="D439" s="164"/>
      <c r="E439" s="164"/>
      <c r="F439" s="164"/>
    </row>
    <row r="440" spans="1:6">
      <c r="A440" s="28" t="str">
        <f t="shared" si="13"/>
        <v/>
      </c>
      <c r="B440" s="28" t="str">
        <f t="shared" si="12"/>
        <v/>
      </c>
      <c r="C440" s="164"/>
      <c r="D440" s="164"/>
      <c r="E440" s="164"/>
      <c r="F440" s="164"/>
    </row>
    <row r="441" spans="1:6">
      <c r="A441" s="28" t="str">
        <f t="shared" si="13"/>
        <v/>
      </c>
      <c r="B441" s="28" t="str">
        <f t="shared" si="12"/>
        <v/>
      </c>
      <c r="C441" s="164"/>
      <c r="D441" s="164"/>
      <c r="E441" s="164"/>
      <c r="F441" s="164"/>
    </row>
    <row r="442" spans="1:6">
      <c r="A442" s="28" t="str">
        <f t="shared" si="13"/>
        <v/>
      </c>
      <c r="B442" s="28" t="str">
        <f t="shared" si="12"/>
        <v/>
      </c>
      <c r="C442" s="164"/>
      <c r="D442" s="164"/>
      <c r="E442" s="164"/>
      <c r="F442" s="164"/>
    </row>
    <row r="443" spans="1:6">
      <c r="A443" s="28" t="str">
        <f t="shared" si="13"/>
        <v/>
      </c>
      <c r="B443" s="28" t="str">
        <f t="shared" si="12"/>
        <v/>
      </c>
      <c r="C443" s="164"/>
      <c r="D443" s="164"/>
      <c r="E443" s="164"/>
      <c r="F443" s="164"/>
    </row>
    <row r="444" spans="1:6">
      <c r="A444" s="28" t="str">
        <f t="shared" si="13"/>
        <v/>
      </c>
      <c r="B444" s="28" t="str">
        <f t="shared" si="12"/>
        <v/>
      </c>
      <c r="C444" s="164"/>
      <c r="D444" s="164"/>
      <c r="E444" s="164"/>
      <c r="F444" s="164"/>
    </row>
    <row r="445" spans="1:6">
      <c r="A445" s="28" t="str">
        <f t="shared" si="13"/>
        <v/>
      </c>
      <c r="B445" s="28" t="str">
        <f t="shared" si="12"/>
        <v/>
      </c>
      <c r="C445" s="164"/>
      <c r="D445" s="164"/>
      <c r="E445" s="164"/>
      <c r="F445" s="164"/>
    </row>
    <row r="446" spans="1:6">
      <c r="A446" s="28" t="str">
        <f t="shared" si="13"/>
        <v/>
      </c>
      <c r="B446" s="28" t="str">
        <f t="shared" si="12"/>
        <v/>
      </c>
      <c r="C446" s="164"/>
      <c r="D446" s="164"/>
      <c r="E446" s="164"/>
      <c r="F446" s="164"/>
    </row>
    <row r="447" spans="1:6">
      <c r="A447" s="28" t="str">
        <f t="shared" si="13"/>
        <v/>
      </c>
      <c r="B447" s="28" t="str">
        <f t="shared" si="12"/>
        <v/>
      </c>
      <c r="C447" s="164"/>
      <c r="D447" s="164"/>
      <c r="E447" s="164"/>
      <c r="F447" s="164"/>
    </row>
    <row r="448" spans="1:6">
      <c r="A448" s="28" t="str">
        <f t="shared" si="13"/>
        <v/>
      </c>
      <c r="B448" s="28" t="str">
        <f t="shared" si="12"/>
        <v/>
      </c>
      <c r="C448" s="164"/>
      <c r="D448" s="164"/>
      <c r="E448" s="164"/>
      <c r="F448" s="164"/>
    </row>
    <row r="449" spans="1:6">
      <c r="A449" s="28" t="str">
        <f t="shared" si="13"/>
        <v/>
      </c>
      <c r="B449" s="28" t="str">
        <f t="shared" si="12"/>
        <v/>
      </c>
      <c r="C449" s="164"/>
      <c r="D449" s="164"/>
      <c r="E449" s="164"/>
      <c r="F449" s="164"/>
    </row>
    <row r="450" spans="1:6">
      <c r="A450" s="28" t="str">
        <f t="shared" si="13"/>
        <v/>
      </c>
      <c r="B450" s="28" t="str">
        <f t="shared" si="12"/>
        <v/>
      </c>
      <c r="C450" s="164"/>
      <c r="D450" s="164"/>
      <c r="E450" s="164"/>
      <c r="F450" s="164"/>
    </row>
    <row r="451" spans="1:6">
      <c r="A451" s="28" t="str">
        <f t="shared" si="13"/>
        <v/>
      </c>
      <c r="B451" s="28" t="str">
        <f t="shared" si="12"/>
        <v/>
      </c>
      <c r="C451" s="164"/>
      <c r="D451" s="164"/>
      <c r="E451" s="164"/>
      <c r="F451" s="164"/>
    </row>
    <row r="452" spans="1:6">
      <c r="A452" s="28" t="str">
        <f t="shared" si="13"/>
        <v/>
      </c>
      <c r="B452" s="28" t="str">
        <f t="shared" si="12"/>
        <v/>
      </c>
      <c r="C452" s="164"/>
      <c r="D452" s="164"/>
      <c r="E452" s="164"/>
      <c r="F452" s="164"/>
    </row>
    <row r="453" spans="1:6">
      <c r="A453" s="28" t="str">
        <f t="shared" si="13"/>
        <v/>
      </c>
      <c r="B453" s="28" t="str">
        <f t="shared" si="12"/>
        <v/>
      </c>
      <c r="C453" s="164"/>
      <c r="D453" s="164"/>
      <c r="E453" s="164"/>
      <c r="F453" s="164"/>
    </row>
    <row r="454" spans="1:6">
      <c r="A454" s="28" t="str">
        <f t="shared" si="13"/>
        <v/>
      </c>
      <c r="B454" s="28" t="str">
        <f t="shared" ref="B454:B517" si="14">CONCATENATE(C454,E454)</f>
        <v/>
      </c>
      <c r="C454" s="164"/>
      <c r="D454" s="164"/>
      <c r="E454" s="164"/>
      <c r="F454" s="164"/>
    </row>
    <row r="455" spans="1:6">
      <c r="A455" s="28" t="str">
        <f t="shared" ref="A455:A518" si="15">CONCATENATE(D455,E455)</f>
        <v/>
      </c>
      <c r="B455" s="28" t="str">
        <f t="shared" si="14"/>
        <v/>
      </c>
      <c r="C455" s="164"/>
      <c r="D455" s="164"/>
      <c r="E455" s="164"/>
      <c r="F455" s="164"/>
    </row>
    <row r="456" spans="1:6">
      <c r="A456" s="28" t="str">
        <f t="shared" si="15"/>
        <v/>
      </c>
      <c r="B456" s="28" t="str">
        <f t="shared" si="14"/>
        <v/>
      </c>
      <c r="C456" s="164"/>
      <c r="D456" s="164"/>
      <c r="E456" s="164"/>
      <c r="F456" s="164"/>
    </row>
    <row r="457" spans="1:6">
      <c r="A457" s="28" t="str">
        <f t="shared" si="15"/>
        <v/>
      </c>
      <c r="B457" s="28" t="str">
        <f t="shared" si="14"/>
        <v/>
      </c>
      <c r="C457" s="164"/>
      <c r="D457" s="164"/>
      <c r="E457" s="164"/>
      <c r="F457" s="164"/>
    </row>
    <row r="458" spans="1:6">
      <c r="A458" s="28" t="str">
        <f t="shared" si="15"/>
        <v/>
      </c>
      <c r="B458" s="28" t="str">
        <f t="shared" si="14"/>
        <v/>
      </c>
      <c r="C458" s="164"/>
      <c r="D458" s="164"/>
      <c r="E458" s="164"/>
      <c r="F458" s="164"/>
    </row>
    <row r="459" spans="1:6">
      <c r="A459" s="28" t="str">
        <f t="shared" si="15"/>
        <v/>
      </c>
      <c r="B459" s="28" t="str">
        <f t="shared" si="14"/>
        <v/>
      </c>
      <c r="C459" s="164"/>
      <c r="D459" s="164"/>
      <c r="E459" s="164"/>
      <c r="F459" s="164"/>
    </row>
    <row r="460" spans="1:6">
      <c r="A460" s="28" t="str">
        <f t="shared" si="15"/>
        <v/>
      </c>
      <c r="B460" s="28" t="str">
        <f t="shared" si="14"/>
        <v/>
      </c>
      <c r="C460" s="164"/>
      <c r="D460" s="164"/>
      <c r="E460" s="164"/>
      <c r="F460" s="164"/>
    </row>
    <row r="461" spans="1:6">
      <c r="A461" s="28" t="str">
        <f t="shared" si="15"/>
        <v/>
      </c>
      <c r="B461" s="28" t="str">
        <f t="shared" si="14"/>
        <v/>
      </c>
      <c r="C461" s="164"/>
      <c r="D461" s="164"/>
      <c r="E461" s="164"/>
      <c r="F461" s="164"/>
    </row>
    <row r="462" spans="1:6">
      <c r="A462" s="28" t="str">
        <f t="shared" si="15"/>
        <v/>
      </c>
      <c r="B462" s="28" t="str">
        <f t="shared" si="14"/>
        <v/>
      </c>
      <c r="C462" s="164"/>
      <c r="D462" s="164"/>
      <c r="E462" s="164"/>
      <c r="F462" s="164"/>
    </row>
    <row r="463" spans="1:6">
      <c r="A463" s="28" t="str">
        <f t="shared" si="15"/>
        <v/>
      </c>
      <c r="B463" s="28" t="str">
        <f t="shared" si="14"/>
        <v/>
      </c>
      <c r="C463" s="164"/>
      <c r="D463" s="164"/>
      <c r="E463" s="164"/>
      <c r="F463" s="164"/>
    </row>
    <row r="464" spans="1:6">
      <c r="A464" s="28" t="str">
        <f t="shared" si="15"/>
        <v/>
      </c>
      <c r="B464" s="28" t="str">
        <f t="shared" si="14"/>
        <v/>
      </c>
      <c r="C464" s="164"/>
      <c r="D464" s="164"/>
      <c r="E464" s="164"/>
      <c r="F464" s="164"/>
    </row>
    <row r="465" spans="1:6">
      <c r="A465" s="28" t="str">
        <f t="shared" si="15"/>
        <v/>
      </c>
      <c r="B465" s="28" t="str">
        <f t="shared" si="14"/>
        <v/>
      </c>
      <c r="C465" s="164"/>
      <c r="D465" s="164"/>
      <c r="E465" s="164"/>
      <c r="F465" s="164"/>
    </row>
    <row r="466" spans="1:6">
      <c r="A466" s="28" t="str">
        <f t="shared" si="15"/>
        <v/>
      </c>
      <c r="B466" s="28" t="str">
        <f t="shared" si="14"/>
        <v/>
      </c>
      <c r="C466" s="164"/>
      <c r="D466" s="164"/>
      <c r="E466" s="164"/>
      <c r="F466" s="164"/>
    </row>
    <row r="467" spans="1:6">
      <c r="A467" s="28" t="str">
        <f t="shared" si="15"/>
        <v/>
      </c>
      <c r="B467" s="28" t="str">
        <f t="shared" si="14"/>
        <v/>
      </c>
      <c r="C467" s="164"/>
      <c r="D467" s="164"/>
      <c r="E467" s="164"/>
      <c r="F467" s="164"/>
    </row>
    <row r="468" spans="1:6">
      <c r="A468" s="28" t="str">
        <f t="shared" si="15"/>
        <v/>
      </c>
      <c r="B468" s="28" t="str">
        <f t="shared" si="14"/>
        <v/>
      </c>
      <c r="C468" s="164"/>
      <c r="D468" s="164"/>
      <c r="E468" s="164"/>
      <c r="F468" s="164"/>
    </row>
    <row r="469" spans="1:6">
      <c r="A469" s="28" t="str">
        <f t="shared" si="15"/>
        <v/>
      </c>
      <c r="B469" s="28" t="str">
        <f t="shared" si="14"/>
        <v/>
      </c>
      <c r="C469" s="164"/>
      <c r="D469" s="164"/>
      <c r="E469" s="164"/>
      <c r="F469" s="164"/>
    </row>
    <row r="470" spans="1:6">
      <c r="A470" s="28" t="str">
        <f t="shared" si="15"/>
        <v/>
      </c>
      <c r="B470" s="28" t="str">
        <f t="shared" si="14"/>
        <v/>
      </c>
      <c r="C470" s="164"/>
      <c r="D470" s="164"/>
      <c r="E470" s="164"/>
      <c r="F470" s="164"/>
    </row>
    <row r="471" spans="1:6">
      <c r="A471" s="28" t="str">
        <f t="shared" si="15"/>
        <v/>
      </c>
      <c r="B471" s="28" t="str">
        <f t="shared" si="14"/>
        <v/>
      </c>
      <c r="C471" s="164"/>
      <c r="D471" s="164"/>
      <c r="E471" s="164"/>
      <c r="F471" s="164"/>
    </row>
    <row r="472" spans="1:6">
      <c r="A472" s="28" t="str">
        <f t="shared" si="15"/>
        <v/>
      </c>
      <c r="B472" s="28" t="str">
        <f t="shared" si="14"/>
        <v/>
      </c>
      <c r="C472" s="164"/>
      <c r="D472" s="164"/>
      <c r="E472" s="164"/>
      <c r="F472" s="164"/>
    </row>
    <row r="473" spans="1:6">
      <c r="A473" s="28" t="str">
        <f t="shared" si="15"/>
        <v/>
      </c>
      <c r="B473" s="28" t="str">
        <f t="shared" si="14"/>
        <v/>
      </c>
      <c r="C473" s="164"/>
      <c r="D473" s="164"/>
      <c r="E473" s="164"/>
      <c r="F473" s="164"/>
    </row>
    <row r="474" spans="1:6">
      <c r="A474" s="28" t="str">
        <f t="shared" si="15"/>
        <v/>
      </c>
      <c r="B474" s="28" t="str">
        <f t="shared" si="14"/>
        <v/>
      </c>
      <c r="C474" s="164"/>
      <c r="D474" s="164"/>
      <c r="E474" s="164"/>
      <c r="F474" s="164"/>
    </row>
    <row r="475" spans="1:6">
      <c r="A475" s="28" t="str">
        <f t="shared" si="15"/>
        <v/>
      </c>
      <c r="B475" s="28" t="str">
        <f t="shared" si="14"/>
        <v/>
      </c>
      <c r="C475" s="164"/>
      <c r="D475" s="164"/>
      <c r="E475" s="164"/>
      <c r="F475" s="164"/>
    </row>
    <row r="476" spans="1:6">
      <c r="A476" s="28" t="str">
        <f t="shared" si="15"/>
        <v/>
      </c>
      <c r="B476" s="28" t="str">
        <f t="shared" si="14"/>
        <v/>
      </c>
      <c r="C476" s="164"/>
      <c r="D476" s="164"/>
      <c r="E476" s="164"/>
      <c r="F476" s="164"/>
    </row>
    <row r="477" spans="1:6">
      <c r="A477" s="28" t="str">
        <f t="shared" si="15"/>
        <v/>
      </c>
      <c r="B477" s="28" t="str">
        <f t="shared" si="14"/>
        <v/>
      </c>
      <c r="C477" s="164"/>
      <c r="D477" s="164"/>
      <c r="E477" s="164"/>
      <c r="F477" s="164"/>
    </row>
    <row r="478" spans="1:6">
      <c r="A478" s="28" t="str">
        <f t="shared" si="15"/>
        <v/>
      </c>
      <c r="B478" s="28" t="str">
        <f t="shared" si="14"/>
        <v/>
      </c>
      <c r="C478" s="164"/>
      <c r="D478" s="164"/>
      <c r="E478" s="164"/>
      <c r="F478" s="164"/>
    </row>
    <row r="479" spans="1:6">
      <c r="A479" s="28" t="str">
        <f t="shared" si="15"/>
        <v/>
      </c>
      <c r="B479" s="28" t="str">
        <f t="shared" si="14"/>
        <v/>
      </c>
      <c r="C479" s="164"/>
      <c r="D479" s="164"/>
      <c r="E479" s="164"/>
      <c r="F479" s="164"/>
    </row>
    <row r="480" spans="1:6">
      <c r="A480" s="28" t="str">
        <f t="shared" si="15"/>
        <v/>
      </c>
      <c r="B480" s="28" t="str">
        <f t="shared" si="14"/>
        <v/>
      </c>
      <c r="C480" s="164"/>
      <c r="D480" s="164"/>
      <c r="E480" s="164"/>
      <c r="F480" s="164"/>
    </row>
    <row r="481" spans="1:6">
      <c r="A481" s="28" t="str">
        <f t="shared" si="15"/>
        <v/>
      </c>
      <c r="B481" s="28" t="str">
        <f t="shared" si="14"/>
        <v/>
      </c>
      <c r="C481" s="164"/>
      <c r="D481" s="164"/>
      <c r="E481" s="164"/>
      <c r="F481" s="164"/>
    </row>
    <row r="482" spans="1:6">
      <c r="A482" s="28" t="str">
        <f t="shared" si="15"/>
        <v/>
      </c>
      <c r="B482" s="28" t="str">
        <f t="shared" si="14"/>
        <v/>
      </c>
      <c r="C482" s="164"/>
      <c r="D482" s="164"/>
      <c r="E482" s="164"/>
      <c r="F482" s="164"/>
    </row>
    <row r="483" spans="1:6">
      <c r="A483" s="28" t="str">
        <f t="shared" si="15"/>
        <v/>
      </c>
      <c r="B483" s="28" t="str">
        <f t="shared" si="14"/>
        <v/>
      </c>
      <c r="C483" s="164"/>
      <c r="D483" s="164"/>
      <c r="E483" s="164"/>
      <c r="F483" s="164"/>
    </row>
    <row r="484" spans="1:6">
      <c r="A484" s="28" t="str">
        <f t="shared" si="15"/>
        <v/>
      </c>
      <c r="B484" s="28" t="str">
        <f t="shared" si="14"/>
        <v/>
      </c>
      <c r="C484" s="164"/>
      <c r="D484" s="164"/>
      <c r="E484" s="164"/>
      <c r="F484" s="164"/>
    </row>
    <row r="485" spans="1:6">
      <c r="A485" s="28" t="str">
        <f t="shared" si="15"/>
        <v/>
      </c>
      <c r="B485" s="28" t="str">
        <f t="shared" si="14"/>
        <v/>
      </c>
      <c r="C485" s="164"/>
      <c r="D485" s="164"/>
      <c r="E485" s="164"/>
      <c r="F485" s="164"/>
    </row>
    <row r="486" spans="1:6">
      <c r="A486" s="28" t="str">
        <f t="shared" si="15"/>
        <v/>
      </c>
      <c r="B486" s="28" t="str">
        <f t="shared" si="14"/>
        <v/>
      </c>
      <c r="C486" s="164"/>
      <c r="D486" s="164"/>
      <c r="E486" s="164"/>
      <c r="F486" s="164"/>
    </row>
    <row r="487" spans="1:6">
      <c r="A487" s="28" t="str">
        <f t="shared" si="15"/>
        <v/>
      </c>
      <c r="B487" s="28" t="str">
        <f t="shared" si="14"/>
        <v/>
      </c>
      <c r="C487" s="164"/>
      <c r="D487" s="164"/>
      <c r="E487" s="164"/>
      <c r="F487" s="164"/>
    </row>
    <row r="488" spans="1:6">
      <c r="A488" s="28" t="str">
        <f t="shared" si="15"/>
        <v/>
      </c>
      <c r="B488" s="28" t="str">
        <f t="shared" si="14"/>
        <v/>
      </c>
      <c r="C488" s="164"/>
      <c r="D488" s="164"/>
      <c r="E488" s="164"/>
      <c r="F488" s="164"/>
    </row>
    <row r="489" spans="1:6">
      <c r="A489" s="28" t="str">
        <f t="shared" si="15"/>
        <v/>
      </c>
      <c r="B489" s="28" t="str">
        <f t="shared" si="14"/>
        <v/>
      </c>
      <c r="C489" s="164"/>
      <c r="D489" s="164"/>
      <c r="E489" s="164"/>
      <c r="F489" s="164"/>
    </row>
    <row r="490" spans="1:6">
      <c r="A490" s="28" t="str">
        <f t="shared" si="15"/>
        <v/>
      </c>
      <c r="B490" s="28" t="str">
        <f t="shared" si="14"/>
        <v/>
      </c>
      <c r="C490" s="164"/>
      <c r="D490" s="164"/>
      <c r="E490" s="164"/>
      <c r="F490" s="164"/>
    </row>
    <row r="491" spans="1:6">
      <c r="A491" s="28" t="str">
        <f t="shared" si="15"/>
        <v/>
      </c>
      <c r="B491" s="28" t="str">
        <f t="shared" si="14"/>
        <v/>
      </c>
      <c r="C491" s="164"/>
      <c r="D491" s="164"/>
      <c r="E491" s="164"/>
      <c r="F491" s="164"/>
    </row>
    <row r="492" spans="1:6">
      <c r="A492" s="28" t="str">
        <f t="shared" si="15"/>
        <v/>
      </c>
      <c r="B492" s="28" t="str">
        <f t="shared" si="14"/>
        <v/>
      </c>
      <c r="C492" s="164"/>
      <c r="D492" s="164"/>
      <c r="E492" s="164"/>
      <c r="F492" s="164"/>
    </row>
    <row r="493" spans="1:6">
      <c r="A493" s="28" t="str">
        <f t="shared" si="15"/>
        <v/>
      </c>
      <c r="B493" s="28" t="str">
        <f t="shared" si="14"/>
        <v/>
      </c>
      <c r="C493" s="164"/>
      <c r="D493" s="164"/>
      <c r="E493" s="164"/>
      <c r="F493" s="164"/>
    </row>
    <row r="494" spans="1:6">
      <c r="A494" s="28" t="str">
        <f t="shared" si="15"/>
        <v/>
      </c>
      <c r="B494" s="28" t="str">
        <f t="shared" si="14"/>
        <v/>
      </c>
      <c r="C494" s="164"/>
      <c r="D494" s="164"/>
      <c r="E494" s="164"/>
      <c r="F494" s="164"/>
    </row>
    <row r="495" spans="1:6">
      <c r="A495" s="28" t="str">
        <f t="shared" si="15"/>
        <v/>
      </c>
      <c r="B495" s="28" t="str">
        <f t="shared" si="14"/>
        <v/>
      </c>
      <c r="C495" s="164"/>
      <c r="D495" s="164"/>
      <c r="E495" s="164"/>
      <c r="F495" s="164"/>
    </row>
    <row r="496" spans="1:6">
      <c r="A496" s="28" t="str">
        <f t="shared" si="15"/>
        <v/>
      </c>
      <c r="B496" s="28" t="str">
        <f t="shared" si="14"/>
        <v/>
      </c>
      <c r="C496" s="164"/>
      <c r="D496" s="164"/>
      <c r="E496" s="164"/>
      <c r="F496" s="164"/>
    </row>
    <row r="497" spans="1:6">
      <c r="A497" s="28" t="str">
        <f t="shared" si="15"/>
        <v/>
      </c>
      <c r="B497" s="28" t="str">
        <f t="shared" si="14"/>
        <v/>
      </c>
      <c r="C497" s="164"/>
      <c r="D497" s="164"/>
      <c r="E497" s="164"/>
      <c r="F497" s="164"/>
    </row>
    <row r="498" spans="1:6">
      <c r="A498" s="28" t="str">
        <f t="shared" si="15"/>
        <v/>
      </c>
      <c r="B498" s="28" t="str">
        <f t="shared" si="14"/>
        <v/>
      </c>
      <c r="C498" s="164"/>
      <c r="D498" s="164"/>
      <c r="E498" s="164"/>
      <c r="F498" s="164"/>
    </row>
    <row r="499" spans="1:6">
      <c r="A499" s="28" t="str">
        <f t="shared" si="15"/>
        <v/>
      </c>
      <c r="B499" s="28" t="str">
        <f t="shared" si="14"/>
        <v/>
      </c>
      <c r="C499" s="164"/>
      <c r="D499" s="164"/>
      <c r="E499" s="164"/>
      <c r="F499" s="164"/>
    </row>
    <row r="500" spans="1:6">
      <c r="A500" s="28" t="str">
        <f t="shared" si="15"/>
        <v/>
      </c>
      <c r="B500" s="28" t="str">
        <f t="shared" si="14"/>
        <v/>
      </c>
      <c r="C500" s="164"/>
      <c r="D500" s="164"/>
      <c r="E500" s="164"/>
      <c r="F500" s="164"/>
    </row>
    <row r="501" spans="1:6">
      <c r="A501" s="28" t="str">
        <f t="shared" si="15"/>
        <v/>
      </c>
      <c r="B501" s="28" t="str">
        <f t="shared" si="14"/>
        <v/>
      </c>
      <c r="C501" s="164"/>
      <c r="D501" s="164"/>
      <c r="E501" s="164"/>
      <c r="F501" s="164"/>
    </row>
    <row r="502" spans="1:6">
      <c r="A502" s="28" t="str">
        <f t="shared" si="15"/>
        <v/>
      </c>
      <c r="B502" s="28" t="str">
        <f t="shared" si="14"/>
        <v/>
      </c>
      <c r="C502" s="164"/>
      <c r="D502" s="164"/>
      <c r="E502" s="164"/>
      <c r="F502" s="164"/>
    </row>
    <row r="503" spans="1:6">
      <c r="A503" s="28" t="str">
        <f t="shared" si="15"/>
        <v/>
      </c>
      <c r="B503" s="28" t="str">
        <f t="shared" si="14"/>
        <v/>
      </c>
      <c r="C503" s="164"/>
      <c r="D503" s="164"/>
      <c r="E503" s="164"/>
      <c r="F503" s="164"/>
    </row>
    <row r="504" spans="1:6">
      <c r="A504" s="28" t="str">
        <f t="shared" si="15"/>
        <v/>
      </c>
      <c r="B504" s="28" t="str">
        <f t="shared" si="14"/>
        <v/>
      </c>
      <c r="C504" s="164"/>
      <c r="D504" s="164"/>
      <c r="E504" s="164"/>
      <c r="F504" s="164"/>
    </row>
    <row r="505" spans="1:6">
      <c r="A505" s="28" t="str">
        <f t="shared" si="15"/>
        <v/>
      </c>
      <c r="B505" s="28" t="str">
        <f t="shared" si="14"/>
        <v/>
      </c>
      <c r="C505" s="164"/>
      <c r="D505" s="164"/>
      <c r="E505" s="164"/>
      <c r="F505" s="164"/>
    </row>
    <row r="506" spans="1:6">
      <c r="A506" s="28" t="str">
        <f t="shared" si="15"/>
        <v/>
      </c>
      <c r="B506" s="28" t="str">
        <f t="shared" si="14"/>
        <v/>
      </c>
      <c r="C506" s="164"/>
      <c r="D506" s="164"/>
      <c r="E506" s="164"/>
      <c r="F506" s="164"/>
    </row>
    <row r="507" spans="1:6">
      <c r="A507" s="28" t="str">
        <f t="shared" si="15"/>
        <v/>
      </c>
      <c r="B507" s="28" t="str">
        <f t="shared" si="14"/>
        <v/>
      </c>
      <c r="C507" s="164"/>
      <c r="D507" s="164"/>
      <c r="E507" s="164"/>
      <c r="F507" s="164"/>
    </row>
    <row r="508" spans="1:6">
      <c r="A508" s="28" t="str">
        <f t="shared" si="15"/>
        <v/>
      </c>
      <c r="B508" s="28" t="str">
        <f t="shared" si="14"/>
        <v/>
      </c>
      <c r="C508" s="164"/>
      <c r="D508" s="164"/>
      <c r="E508" s="164"/>
      <c r="F508" s="164"/>
    </row>
    <row r="509" spans="1:6">
      <c r="A509" s="28" t="str">
        <f t="shared" si="15"/>
        <v/>
      </c>
      <c r="B509" s="28" t="str">
        <f t="shared" si="14"/>
        <v/>
      </c>
      <c r="C509" s="164"/>
      <c r="D509" s="164"/>
      <c r="E509" s="164"/>
      <c r="F509" s="164"/>
    </row>
    <row r="510" spans="1:6">
      <c r="A510" s="28" t="str">
        <f t="shared" si="15"/>
        <v/>
      </c>
      <c r="B510" s="28" t="str">
        <f t="shared" si="14"/>
        <v/>
      </c>
      <c r="C510" s="164"/>
      <c r="D510" s="164"/>
      <c r="E510" s="164"/>
      <c r="F510" s="164"/>
    </row>
    <row r="511" spans="1:6">
      <c r="A511" s="28" t="str">
        <f t="shared" si="15"/>
        <v/>
      </c>
      <c r="B511" s="28" t="str">
        <f t="shared" si="14"/>
        <v/>
      </c>
      <c r="C511" s="164"/>
      <c r="D511" s="164"/>
      <c r="E511" s="164"/>
      <c r="F511" s="164"/>
    </row>
    <row r="512" spans="1:6">
      <c r="A512" s="28" t="str">
        <f t="shared" si="15"/>
        <v/>
      </c>
      <c r="B512" s="28" t="str">
        <f t="shared" si="14"/>
        <v/>
      </c>
      <c r="C512" s="164"/>
      <c r="D512" s="164"/>
      <c r="E512" s="164"/>
      <c r="F512" s="164"/>
    </row>
    <row r="513" spans="1:6">
      <c r="A513" s="28" t="str">
        <f t="shared" si="15"/>
        <v/>
      </c>
      <c r="B513" s="28" t="str">
        <f t="shared" si="14"/>
        <v/>
      </c>
      <c r="C513" s="164"/>
      <c r="D513" s="164"/>
      <c r="E513" s="164"/>
      <c r="F513" s="164"/>
    </row>
    <row r="514" spans="1:6">
      <c r="A514" s="28" t="str">
        <f t="shared" si="15"/>
        <v/>
      </c>
      <c r="B514" s="28" t="str">
        <f t="shared" si="14"/>
        <v/>
      </c>
      <c r="C514" s="164"/>
      <c r="D514" s="164"/>
      <c r="E514" s="164"/>
      <c r="F514" s="164"/>
    </row>
    <row r="515" spans="1:6">
      <c r="A515" s="28" t="str">
        <f t="shared" si="15"/>
        <v/>
      </c>
      <c r="B515" s="28" t="str">
        <f t="shared" si="14"/>
        <v/>
      </c>
      <c r="C515" s="164"/>
      <c r="D515" s="164"/>
      <c r="E515" s="164"/>
      <c r="F515" s="164"/>
    </row>
    <row r="516" spans="1:6">
      <c r="A516" s="28" t="str">
        <f t="shared" si="15"/>
        <v/>
      </c>
      <c r="B516" s="28" t="str">
        <f t="shared" si="14"/>
        <v/>
      </c>
      <c r="C516" s="164"/>
      <c r="D516" s="164"/>
      <c r="E516" s="164"/>
      <c r="F516" s="164"/>
    </row>
    <row r="517" spans="1:6">
      <c r="A517" s="28" t="str">
        <f t="shared" si="15"/>
        <v/>
      </c>
      <c r="B517" s="28" t="str">
        <f t="shared" si="14"/>
        <v/>
      </c>
      <c r="C517" s="164"/>
      <c r="D517" s="164"/>
      <c r="E517" s="164"/>
      <c r="F517" s="164"/>
    </row>
    <row r="518" spans="1:6">
      <c r="A518" s="28" t="str">
        <f t="shared" si="15"/>
        <v/>
      </c>
      <c r="B518" s="28" t="str">
        <f t="shared" ref="B518:B581" si="16">CONCATENATE(C518,E518)</f>
        <v/>
      </c>
      <c r="C518" s="164"/>
      <c r="D518" s="164"/>
      <c r="E518" s="164"/>
      <c r="F518" s="164"/>
    </row>
    <row r="519" spans="1:6">
      <c r="A519" s="28" t="str">
        <f t="shared" ref="A519:A582" si="17">CONCATENATE(D519,E519)</f>
        <v/>
      </c>
      <c r="B519" s="28" t="str">
        <f t="shared" si="16"/>
        <v/>
      </c>
      <c r="C519" s="164"/>
      <c r="D519" s="164"/>
      <c r="E519" s="164"/>
      <c r="F519" s="164"/>
    </row>
    <row r="520" spans="1:6">
      <c r="A520" s="28" t="str">
        <f t="shared" si="17"/>
        <v/>
      </c>
      <c r="B520" s="28" t="str">
        <f t="shared" si="16"/>
        <v/>
      </c>
      <c r="C520" s="164"/>
      <c r="D520" s="164"/>
      <c r="E520" s="164"/>
      <c r="F520" s="164"/>
    </row>
    <row r="521" spans="1:6">
      <c r="A521" s="28" t="str">
        <f t="shared" si="17"/>
        <v/>
      </c>
      <c r="B521" s="28" t="str">
        <f t="shared" si="16"/>
        <v/>
      </c>
      <c r="C521" s="164"/>
      <c r="D521" s="164"/>
      <c r="E521" s="164"/>
      <c r="F521" s="164"/>
    </row>
    <row r="522" spans="1:6">
      <c r="A522" s="28" t="str">
        <f t="shared" si="17"/>
        <v/>
      </c>
      <c r="B522" s="28" t="str">
        <f t="shared" si="16"/>
        <v/>
      </c>
      <c r="C522" s="164"/>
      <c r="D522" s="164"/>
      <c r="E522" s="164"/>
      <c r="F522" s="164"/>
    </row>
    <row r="523" spans="1:6">
      <c r="A523" s="28" t="str">
        <f t="shared" si="17"/>
        <v/>
      </c>
      <c r="B523" s="28" t="str">
        <f t="shared" si="16"/>
        <v/>
      </c>
      <c r="C523" s="164"/>
      <c r="D523" s="164"/>
      <c r="E523" s="164"/>
      <c r="F523" s="164"/>
    </row>
    <row r="524" spans="1:6">
      <c r="A524" s="28" t="str">
        <f t="shared" si="17"/>
        <v/>
      </c>
      <c r="B524" s="28" t="str">
        <f t="shared" si="16"/>
        <v/>
      </c>
      <c r="C524" s="164"/>
      <c r="D524" s="164"/>
      <c r="E524" s="164"/>
      <c r="F524" s="164"/>
    </row>
    <row r="525" spans="1:6">
      <c r="A525" s="28" t="str">
        <f t="shared" si="17"/>
        <v/>
      </c>
      <c r="B525" s="28" t="str">
        <f t="shared" si="16"/>
        <v/>
      </c>
      <c r="C525" s="164"/>
      <c r="D525" s="164"/>
      <c r="E525" s="164"/>
      <c r="F525" s="164"/>
    </row>
    <row r="526" spans="1:6">
      <c r="A526" s="28" t="str">
        <f t="shared" si="17"/>
        <v/>
      </c>
      <c r="B526" s="28" t="str">
        <f t="shared" si="16"/>
        <v/>
      </c>
      <c r="C526" s="164"/>
      <c r="D526" s="164"/>
      <c r="E526" s="164"/>
      <c r="F526" s="164"/>
    </row>
    <row r="527" spans="1:6">
      <c r="A527" s="28" t="str">
        <f t="shared" si="17"/>
        <v/>
      </c>
      <c r="B527" s="28" t="str">
        <f t="shared" si="16"/>
        <v/>
      </c>
      <c r="C527" s="164"/>
      <c r="D527" s="164"/>
      <c r="E527" s="164"/>
      <c r="F527" s="164"/>
    </row>
    <row r="528" spans="1:6">
      <c r="A528" s="28" t="str">
        <f t="shared" si="17"/>
        <v/>
      </c>
      <c r="B528" s="28" t="str">
        <f t="shared" si="16"/>
        <v/>
      </c>
      <c r="C528" s="164"/>
      <c r="D528" s="164"/>
      <c r="E528" s="164"/>
      <c r="F528" s="164"/>
    </row>
    <row r="529" spans="1:6">
      <c r="A529" s="28" t="str">
        <f t="shared" si="17"/>
        <v/>
      </c>
      <c r="B529" s="28" t="str">
        <f t="shared" si="16"/>
        <v/>
      </c>
      <c r="C529" s="164"/>
      <c r="D529" s="164"/>
      <c r="E529" s="164"/>
      <c r="F529" s="164"/>
    </row>
    <row r="530" spans="1:6">
      <c r="A530" s="28" t="str">
        <f t="shared" si="17"/>
        <v/>
      </c>
      <c r="B530" s="28" t="str">
        <f t="shared" si="16"/>
        <v/>
      </c>
      <c r="C530" s="164"/>
      <c r="D530" s="164"/>
      <c r="E530" s="164"/>
      <c r="F530" s="164"/>
    </row>
    <row r="531" spans="1:6">
      <c r="A531" s="28" t="str">
        <f t="shared" si="17"/>
        <v/>
      </c>
      <c r="B531" s="28" t="str">
        <f t="shared" si="16"/>
        <v/>
      </c>
      <c r="C531" s="164"/>
      <c r="D531" s="164"/>
      <c r="E531" s="164"/>
      <c r="F531" s="164"/>
    </row>
    <row r="532" spans="1:6">
      <c r="A532" s="28" t="str">
        <f t="shared" si="17"/>
        <v/>
      </c>
      <c r="B532" s="28" t="str">
        <f t="shared" si="16"/>
        <v/>
      </c>
      <c r="C532" s="164"/>
      <c r="D532" s="164"/>
      <c r="E532" s="164"/>
      <c r="F532" s="164"/>
    </row>
    <row r="533" spans="1:6">
      <c r="A533" s="28" t="str">
        <f t="shared" si="17"/>
        <v/>
      </c>
      <c r="B533" s="28" t="str">
        <f t="shared" si="16"/>
        <v/>
      </c>
      <c r="C533" s="164"/>
      <c r="D533" s="164"/>
      <c r="E533" s="164"/>
      <c r="F533" s="164"/>
    </row>
    <row r="534" spans="1:6">
      <c r="A534" s="28" t="str">
        <f t="shared" si="17"/>
        <v/>
      </c>
      <c r="B534" s="28" t="str">
        <f t="shared" si="16"/>
        <v/>
      </c>
      <c r="C534" s="164"/>
      <c r="D534" s="164"/>
      <c r="E534" s="164"/>
      <c r="F534" s="164"/>
    </row>
    <row r="535" spans="1:6">
      <c r="A535" s="28" t="str">
        <f t="shared" si="17"/>
        <v/>
      </c>
      <c r="B535" s="28" t="str">
        <f t="shared" si="16"/>
        <v/>
      </c>
      <c r="C535" s="164"/>
      <c r="D535" s="164"/>
      <c r="E535" s="164"/>
      <c r="F535" s="164"/>
    </row>
    <row r="536" spans="1:6">
      <c r="A536" s="28" t="str">
        <f t="shared" si="17"/>
        <v/>
      </c>
      <c r="B536" s="28" t="str">
        <f t="shared" si="16"/>
        <v/>
      </c>
      <c r="C536" s="164"/>
      <c r="D536" s="164"/>
      <c r="E536" s="164"/>
      <c r="F536" s="164"/>
    </row>
    <row r="537" spans="1:6">
      <c r="A537" s="28" t="str">
        <f t="shared" si="17"/>
        <v/>
      </c>
      <c r="B537" s="28" t="str">
        <f t="shared" si="16"/>
        <v/>
      </c>
      <c r="C537" s="164"/>
      <c r="D537" s="164"/>
      <c r="E537" s="164"/>
      <c r="F537" s="164"/>
    </row>
    <row r="538" spans="1:6">
      <c r="A538" s="28" t="str">
        <f t="shared" si="17"/>
        <v/>
      </c>
      <c r="B538" s="28" t="str">
        <f t="shared" si="16"/>
        <v/>
      </c>
      <c r="C538" s="164"/>
      <c r="D538" s="164"/>
      <c r="E538" s="164"/>
      <c r="F538" s="164"/>
    </row>
    <row r="539" spans="1:6">
      <c r="A539" s="28" t="str">
        <f t="shared" si="17"/>
        <v/>
      </c>
      <c r="B539" s="28" t="str">
        <f t="shared" si="16"/>
        <v/>
      </c>
      <c r="C539" s="164"/>
      <c r="D539" s="164"/>
      <c r="E539" s="164"/>
      <c r="F539" s="164"/>
    </row>
    <row r="540" spans="1:6">
      <c r="A540" s="28" t="str">
        <f t="shared" si="17"/>
        <v/>
      </c>
      <c r="B540" s="28" t="str">
        <f t="shared" si="16"/>
        <v/>
      </c>
      <c r="C540" s="164"/>
      <c r="D540" s="164"/>
      <c r="E540" s="164"/>
      <c r="F540" s="164"/>
    </row>
    <row r="541" spans="1:6">
      <c r="A541" s="28" t="str">
        <f t="shared" si="17"/>
        <v/>
      </c>
      <c r="B541" s="28" t="str">
        <f t="shared" si="16"/>
        <v/>
      </c>
      <c r="C541" s="164"/>
      <c r="D541" s="164"/>
      <c r="E541" s="164"/>
      <c r="F541" s="164"/>
    </row>
    <row r="542" spans="1:6">
      <c r="A542" s="28" t="str">
        <f t="shared" si="17"/>
        <v/>
      </c>
      <c r="B542" s="28" t="str">
        <f t="shared" si="16"/>
        <v/>
      </c>
      <c r="C542" s="164"/>
      <c r="D542" s="164"/>
      <c r="E542" s="164"/>
      <c r="F542" s="164"/>
    </row>
    <row r="543" spans="1:6">
      <c r="A543" s="28" t="str">
        <f t="shared" si="17"/>
        <v/>
      </c>
      <c r="B543" s="28" t="str">
        <f t="shared" si="16"/>
        <v/>
      </c>
      <c r="C543" s="164"/>
      <c r="D543" s="164"/>
      <c r="E543" s="164"/>
      <c r="F543" s="164"/>
    </row>
    <row r="544" spans="1:6">
      <c r="A544" s="28" t="str">
        <f t="shared" si="17"/>
        <v/>
      </c>
      <c r="B544" s="28" t="str">
        <f t="shared" si="16"/>
        <v/>
      </c>
      <c r="C544" s="164"/>
      <c r="D544" s="164"/>
      <c r="E544" s="164"/>
      <c r="F544" s="164"/>
    </row>
    <row r="545" spans="1:6">
      <c r="A545" s="28" t="str">
        <f t="shared" si="17"/>
        <v/>
      </c>
      <c r="B545" s="28" t="str">
        <f t="shared" si="16"/>
        <v/>
      </c>
      <c r="C545" s="164"/>
      <c r="D545" s="164"/>
      <c r="E545" s="164"/>
      <c r="F545" s="164"/>
    </row>
    <row r="546" spans="1:6">
      <c r="A546" s="28" t="str">
        <f t="shared" si="17"/>
        <v/>
      </c>
      <c r="B546" s="28" t="str">
        <f t="shared" si="16"/>
        <v/>
      </c>
      <c r="C546" s="164"/>
      <c r="D546" s="164"/>
      <c r="E546" s="164"/>
      <c r="F546" s="164"/>
    </row>
    <row r="547" spans="1:6">
      <c r="A547" s="28" t="str">
        <f t="shared" si="17"/>
        <v/>
      </c>
      <c r="B547" s="28" t="str">
        <f t="shared" si="16"/>
        <v/>
      </c>
      <c r="C547" s="164"/>
      <c r="D547" s="164"/>
      <c r="E547" s="164"/>
      <c r="F547" s="164"/>
    </row>
    <row r="548" spans="1:6">
      <c r="A548" s="28" t="str">
        <f t="shared" si="17"/>
        <v/>
      </c>
      <c r="B548" s="28" t="str">
        <f t="shared" si="16"/>
        <v/>
      </c>
      <c r="C548" s="164"/>
      <c r="D548" s="164"/>
      <c r="E548" s="164"/>
      <c r="F548" s="164"/>
    </row>
    <row r="549" spans="1:6">
      <c r="A549" s="28" t="str">
        <f t="shared" si="17"/>
        <v/>
      </c>
      <c r="B549" s="28" t="str">
        <f t="shared" si="16"/>
        <v/>
      </c>
      <c r="C549" s="164"/>
      <c r="D549" s="164"/>
      <c r="E549" s="164"/>
      <c r="F549" s="164"/>
    </row>
    <row r="550" spans="1:6">
      <c r="A550" s="28" t="str">
        <f t="shared" si="17"/>
        <v/>
      </c>
      <c r="B550" s="28" t="str">
        <f t="shared" si="16"/>
        <v/>
      </c>
      <c r="C550" s="164"/>
      <c r="D550" s="164"/>
      <c r="E550" s="164"/>
      <c r="F550" s="164"/>
    </row>
    <row r="551" spans="1:6">
      <c r="A551" s="28" t="str">
        <f t="shared" si="17"/>
        <v/>
      </c>
      <c r="B551" s="28" t="str">
        <f t="shared" si="16"/>
        <v/>
      </c>
      <c r="C551" s="164"/>
      <c r="D551" s="164"/>
      <c r="E551" s="164"/>
      <c r="F551" s="164"/>
    </row>
    <row r="552" spans="1:6">
      <c r="A552" s="28" t="str">
        <f t="shared" si="17"/>
        <v/>
      </c>
      <c r="B552" s="28" t="str">
        <f t="shared" si="16"/>
        <v/>
      </c>
      <c r="C552" s="164"/>
      <c r="D552" s="164"/>
      <c r="E552" s="164"/>
      <c r="F552" s="164"/>
    </row>
    <row r="553" spans="1:6">
      <c r="A553" s="28" t="str">
        <f t="shared" si="17"/>
        <v/>
      </c>
      <c r="B553" s="28" t="str">
        <f t="shared" si="16"/>
        <v/>
      </c>
      <c r="C553" s="164"/>
      <c r="D553" s="164"/>
      <c r="E553" s="164"/>
      <c r="F553" s="164"/>
    </row>
    <row r="554" spans="1:6">
      <c r="A554" s="28" t="str">
        <f t="shared" si="17"/>
        <v/>
      </c>
      <c r="B554" s="28" t="str">
        <f t="shared" si="16"/>
        <v/>
      </c>
      <c r="C554" s="164"/>
      <c r="D554" s="164"/>
      <c r="E554" s="164"/>
      <c r="F554" s="164"/>
    </row>
    <row r="555" spans="1:6">
      <c r="A555" s="28" t="str">
        <f t="shared" si="17"/>
        <v/>
      </c>
      <c r="B555" s="28" t="str">
        <f t="shared" si="16"/>
        <v/>
      </c>
      <c r="C555" s="164"/>
      <c r="D555" s="164"/>
      <c r="E555" s="164"/>
      <c r="F555" s="164"/>
    </row>
    <row r="556" spans="1:6">
      <c r="A556" s="28" t="str">
        <f t="shared" si="17"/>
        <v/>
      </c>
      <c r="B556" s="28" t="str">
        <f t="shared" si="16"/>
        <v/>
      </c>
      <c r="C556" s="164"/>
      <c r="D556" s="164"/>
      <c r="E556" s="164"/>
      <c r="F556" s="164"/>
    </row>
    <row r="557" spans="1:6">
      <c r="A557" s="28" t="str">
        <f t="shared" si="17"/>
        <v/>
      </c>
      <c r="B557" s="28" t="str">
        <f t="shared" si="16"/>
        <v/>
      </c>
      <c r="C557" s="164"/>
      <c r="D557" s="164"/>
      <c r="E557" s="164"/>
      <c r="F557" s="164"/>
    </row>
    <row r="558" spans="1:6">
      <c r="A558" s="28" t="str">
        <f t="shared" si="17"/>
        <v/>
      </c>
      <c r="B558" s="28" t="str">
        <f t="shared" si="16"/>
        <v/>
      </c>
      <c r="C558" s="164"/>
      <c r="D558" s="164"/>
      <c r="E558" s="164"/>
      <c r="F558" s="164"/>
    </row>
    <row r="559" spans="1:6">
      <c r="A559" s="28" t="str">
        <f t="shared" si="17"/>
        <v/>
      </c>
      <c r="B559" s="28" t="str">
        <f t="shared" si="16"/>
        <v/>
      </c>
      <c r="C559" s="164"/>
      <c r="D559" s="164"/>
      <c r="E559" s="164"/>
      <c r="F559" s="164"/>
    </row>
    <row r="560" spans="1:6">
      <c r="A560" s="28" t="str">
        <f t="shared" si="17"/>
        <v/>
      </c>
      <c r="B560" s="28" t="str">
        <f t="shared" si="16"/>
        <v/>
      </c>
      <c r="C560" s="164"/>
      <c r="D560" s="164"/>
      <c r="E560" s="164"/>
      <c r="F560" s="164"/>
    </row>
    <row r="561" spans="1:6">
      <c r="A561" s="28" t="str">
        <f t="shared" si="17"/>
        <v/>
      </c>
      <c r="B561" s="28" t="str">
        <f t="shared" si="16"/>
        <v/>
      </c>
      <c r="C561" s="164"/>
      <c r="D561" s="164"/>
      <c r="E561" s="164"/>
      <c r="F561" s="164"/>
    </row>
    <row r="562" spans="1:6">
      <c r="A562" s="28" t="str">
        <f t="shared" si="17"/>
        <v/>
      </c>
      <c r="B562" s="28" t="str">
        <f t="shared" si="16"/>
        <v/>
      </c>
      <c r="C562" s="164"/>
      <c r="D562" s="164"/>
      <c r="E562" s="164"/>
      <c r="F562" s="164"/>
    </row>
    <row r="563" spans="1:6">
      <c r="A563" s="28" t="str">
        <f t="shared" si="17"/>
        <v/>
      </c>
      <c r="B563" s="28" t="str">
        <f t="shared" si="16"/>
        <v/>
      </c>
      <c r="C563" s="164"/>
      <c r="D563" s="164"/>
      <c r="E563" s="164"/>
      <c r="F563" s="164"/>
    </row>
    <row r="564" spans="1:6">
      <c r="A564" s="28" t="str">
        <f t="shared" si="17"/>
        <v/>
      </c>
      <c r="B564" s="28" t="str">
        <f t="shared" si="16"/>
        <v/>
      </c>
      <c r="C564" s="164"/>
      <c r="D564" s="164"/>
      <c r="E564" s="164"/>
      <c r="F564" s="164"/>
    </row>
    <row r="565" spans="1:6">
      <c r="A565" s="28" t="str">
        <f t="shared" si="17"/>
        <v/>
      </c>
      <c r="B565" s="28" t="str">
        <f t="shared" si="16"/>
        <v/>
      </c>
      <c r="C565" s="164"/>
      <c r="D565" s="164"/>
      <c r="E565" s="164"/>
      <c r="F565" s="164"/>
    </row>
    <row r="566" spans="1:6">
      <c r="A566" s="28" t="str">
        <f t="shared" si="17"/>
        <v/>
      </c>
      <c r="B566" s="28" t="str">
        <f t="shared" si="16"/>
        <v/>
      </c>
      <c r="C566" s="164"/>
      <c r="D566" s="164"/>
      <c r="E566" s="164"/>
      <c r="F566" s="164"/>
    </row>
    <row r="567" spans="1:6">
      <c r="A567" s="28" t="str">
        <f t="shared" si="17"/>
        <v/>
      </c>
      <c r="B567" s="28" t="str">
        <f t="shared" si="16"/>
        <v/>
      </c>
      <c r="C567" s="164"/>
      <c r="D567" s="164"/>
      <c r="E567" s="164"/>
      <c r="F567" s="164"/>
    </row>
    <row r="568" spans="1:6">
      <c r="A568" s="28" t="str">
        <f t="shared" si="17"/>
        <v/>
      </c>
      <c r="B568" s="28" t="str">
        <f t="shared" si="16"/>
        <v/>
      </c>
      <c r="C568" s="164"/>
      <c r="D568" s="164"/>
      <c r="E568" s="164"/>
      <c r="F568" s="164"/>
    </row>
    <row r="569" spans="1:6">
      <c r="A569" s="28" t="str">
        <f t="shared" si="17"/>
        <v/>
      </c>
      <c r="B569" s="28" t="str">
        <f t="shared" si="16"/>
        <v/>
      </c>
      <c r="C569" s="164"/>
      <c r="D569" s="164"/>
      <c r="E569" s="164"/>
      <c r="F569" s="164"/>
    </row>
    <row r="570" spans="1:6">
      <c r="A570" s="28" t="str">
        <f t="shared" si="17"/>
        <v/>
      </c>
      <c r="B570" s="28" t="str">
        <f t="shared" si="16"/>
        <v/>
      </c>
      <c r="C570" s="164"/>
      <c r="D570" s="164"/>
      <c r="E570" s="164"/>
      <c r="F570" s="164"/>
    </row>
    <row r="571" spans="1:6">
      <c r="A571" s="28" t="str">
        <f t="shared" si="17"/>
        <v/>
      </c>
      <c r="B571" s="28" t="str">
        <f t="shared" si="16"/>
        <v/>
      </c>
      <c r="C571" s="164"/>
      <c r="D571" s="164"/>
      <c r="E571" s="164"/>
      <c r="F571" s="164"/>
    </row>
    <row r="572" spans="1:6">
      <c r="A572" s="28" t="str">
        <f t="shared" si="17"/>
        <v/>
      </c>
      <c r="B572" s="28" t="str">
        <f t="shared" si="16"/>
        <v/>
      </c>
      <c r="C572" s="164"/>
      <c r="D572" s="164"/>
      <c r="E572" s="164"/>
      <c r="F572" s="164"/>
    </row>
    <row r="573" spans="1:6">
      <c r="A573" s="28" t="str">
        <f t="shared" si="17"/>
        <v/>
      </c>
      <c r="B573" s="28" t="str">
        <f t="shared" si="16"/>
        <v/>
      </c>
      <c r="C573" s="164"/>
      <c r="D573" s="164"/>
      <c r="E573" s="164"/>
      <c r="F573" s="164"/>
    </row>
    <row r="574" spans="1:6">
      <c r="A574" s="28" t="str">
        <f t="shared" si="17"/>
        <v/>
      </c>
      <c r="B574" s="28" t="str">
        <f t="shared" si="16"/>
        <v/>
      </c>
      <c r="C574" s="164"/>
      <c r="D574" s="164"/>
      <c r="E574" s="164"/>
      <c r="F574" s="164"/>
    </row>
    <row r="575" spans="1:6">
      <c r="A575" s="28" t="str">
        <f t="shared" si="17"/>
        <v/>
      </c>
      <c r="B575" s="28" t="str">
        <f t="shared" si="16"/>
        <v/>
      </c>
      <c r="C575" s="164"/>
      <c r="D575" s="164"/>
      <c r="E575" s="164"/>
      <c r="F575" s="164"/>
    </row>
    <row r="576" spans="1:6">
      <c r="A576" s="28" t="str">
        <f t="shared" si="17"/>
        <v/>
      </c>
      <c r="B576" s="28" t="str">
        <f t="shared" si="16"/>
        <v/>
      </c>
      <c r="C576" s="164"/>
      <c r="D576" s="164"/>
      <c r="E576" s="164"/>
      <c r="F576" s="164"/>
    </row>
    <row r="577" spans="1:6">
      <c r="A577" s="28" t="str">
        <f t="shared" si="17"/>
        <v/>
      </c>
      <c r="B577" s="28" t="str">
        <f t="shared" si="16"/>
        <v/>
      </c>
      <c r="C577" s="164"/>
      <c r="D577" s="164"/>
      <c r="E577" s="164"/>
      <c r="F577" s="164"/>
    </row>
    <row r="578" spans="1:6">
      <c r="A578" s="28" t="str">
        <f t="shared" si="17"/>
        <v/>
      </c>
      <c r="B578" s="28" t="str">
        <f t="shared" si="16"/>
        <v/>
      </c>
      <c r="C578" s="164"/>
      <c r="D578" s="164"/>
      <c r="E578" s="164"/>
      <c r="F578" s="164"/>
    </row>
    <row r="579" spans="1:6">
      <c r="A579" s="28" t="str">
        <f t="shared" si="17"/>
        <v/>
      </c>
      <c r="B579" s="28" t="str">
        <f t="shared" si="16"/>
        <v/>
      </c>
      <c r="C579" s="164"/>
      <c r="D579" s="164"/>
      <c r="E579" s="164"/>
      <c r="F579" s="164"/>
    </row>
    <row r="580" spans="1:6">
      <c r="A580" s="28" t="str">
        <f t="shared" si="17"/>
        <v/>
      </c>
      <c r="B580" s="28" t="str">
        <f t="shared" si="16"/>
        <v/>
      </c>
      <c r="C580" s="164"/>
      <c r="D580" s="164"/>
      <c r="E580" s="164"/>
      <c r="F580" s="164"/>
    </row>
    <row r="581" spans="1:6">
      <c r="A581" s="28" t="str">
        <f t="shared" si="17"/>
        <v/>
      </c>
      <c r="B581" s="28" t="str">
        <f t="shared" si="16"/>
        <v/>
      </c>
      <c r="C581" s="164"/>
      <c r="D581" s="164"/>
      <c r="E581" s="164"/>
      <c r="F581" s="164"/>
    </row>
    <row r="582" spans="1:6">
      <c r="A582" s="28" t="str">
        <f t="shared" si="17"/>
        <v/>
      </c>
      <c r="B582" s="28" t="str">
        <f t="shared" ref="B582:B645" si="18">CONCATENATE(C582,E582)</f>
        <v/>
      </c>
      <c r="C582" s="164"/>
      <c r="D582" s="164"/>
      <c r="E582" s="164"/>
      <c r="F582" s="164"/>
    </row>
    <row r="583" spans="1:6">
      <c r="A583" s="28" t="str">
        <f t="shared" ref="A583:A646" si="19">CONCATENATE(D583,E583)</f>
        <v/>
      </c>
      <c r="B583" s="28" t="str">
        <f t="shared" si="18"/>
        <v/>
      </c>
      <c r="C583" s="164"/>
      <c r="D583" s="164"/>
      <c r="E583" s="164"/>
      <c r="F583" s="164"/>
    </row>
    <row r="584" spans="1:6">
      <c r="A584" s="28" t="str">
        <f t="shared" si="19"/>
        <v/>
      </c>
      <c r="B584" s="28" t="str">
        <f t="shared" si="18"/>
        <v/>
      </c>
      <c r="C584" s="164"/>
      <c r="D584" s="164"/>
      <c r="E584" s="164"/>
      <c r="F584" s="164"/>
    </row>
    <row r="585" spans="1:6">
      <c r="A585" s="28" t="str">
        <f t="shared" si="19"/>
        <v/>
      </c>
      <c r="B585" s="28" t="str">
        <f t="shared" si="18"/>
        <v/>
      </c>
      <c r="C585" s="164"/>
      <c r="D585" s="164"/>
      <c r="E585" s="164"/>
      <c r="F585" s="164"/>
    </row>
    <row r="586" spans="1:6">
      <c r="A586" s="28" t="str">
        <f t="shared" si="19"/>
        <v/>
      </c>
      <c r="B586" s="28" t="str">
        <f t="shared" si="18"/>
        <v/>
      </c>
      <c r="C586" s="164"/>
      <c r="D586" s="164"/>
      <c r="E586" s="164"/>
      <c r="F586" s="164"/>
    </row>
    <row r="587" spans="1:6">
      <c r="A587" s="28" t="str">
        <f t="shared" si="19"/>
        <v/>
      </c>
      <c r="B587" s="28" t="str">
        <f t="shared" si="18"/>
        <v/>
      </c>
      <c r="C587" s="164"/>
      <c r="D587" s="164"/>
      <c r="E587" s="164"/>
      <c r="F587" s="164"/>
    </row>
    <row r="588" spans="1:6">
      <c r="A588" s="28" t="str">
        <f t="shared" si="19"/>
        <v/>
      </c>
      <c r="B588" s="28" t="str">
        <f t="shared" si="18"/>
        <v/>
      </c>
      <c r="C588" s="164"/>
      <c r="D588" s="164"/>
      <c r="E588" s="164"/>
      <c r="F588" s="164"/>
    </row>
    <row r="589" spans="1:6">
      <c r="A589" s="28" t="str">
        <f t="shared" si="19"/>
        <v/>
      </c>
      <c r="B589" s="28" t="str">
        <f t="shared" si="18"/>
        <v/>
      </c>
      <c r="C589" s="164"/>
      <c r="D589" s="164"/>
      <c r="E589" s="164"/>
      <c r="F589" s="164"/>
    </row>
    <row r="590" spans="1:6">
      <c r="A590" s="28" t="str">
        <f t="shared" si="19"/>
        <v/>
      </c>
      <c r="B590" s="28" t="str">
        <f t="shared" si="18"/>
        <v/>
      </c>
      <c r="C590" s="164"/>
      <c r="D590" s="164"/>
      <c r="E590" s="164"/>
      <c r="F590" s="164"/>
    </row>
    <row r="591" spans="1:6">
      <c r="A591" s="28" t="str">
        <f t="shared" si="19"/>
        <v/>
      </c>
      <c r="B591" s="28" t="str">
        <f t="shared" si="18"/>
        <v/>
      </c>
      <c r="C591" s="164"/>
      <c r="D591" s="164"/>
      <c r="E591" s="164"/>
      <c r="F591" s="164"/>
    </row>
    <row r="592" spans="1:6">
      <c r="A592" s="28" t="str">
        <f t="shared" si="19"/>
        <v/>
      </c>
      <c r="B592" s="28" t="str">
        <f t="shared" si="18"/>
        <v/>
      </c>
      <c r="C592" s="164"/>
      <c r="D592" s="164"/>
      <c r="E592" s="164"/>
      <c r="F592" s="164"/>
    </row>
    <row r="593" spans="1:6">
      <c r="A593" s="28" t="str">
        <f t="shared" si="19"/>
        <v/>
      </c>
      <c r="B593" s="28" t="str">
        <f t="shared" si="18"/>
        <v/>
      </c>
      <c r="C593" s="164"/>
      <c r="D593" s="164"/>
      <c r="E593" s="164"/>
      <c r="F593" s="164"/>
    </row>
    <row r="594" spans="1:6">
      <c r="A594" s="28" t="str">
        <f t="shared" si="19"/>
        <v/>
      </c>
      <c r="B594" s="28" t="str">
        <f t="shared" si="18"/>
        <v/>
      </c>
      <c r="C594" s="164"/>
      <c r="D594" s="164"/>
      <c r="E594" s="164"/>
      <c r="F594" s="164"/>
    </row>
    <row r="595" spans="1:6">
      <c r="A595" s="28" t="str">
        <f t="shared" si="19"/>
        <v/>
      </c>
      <c r="B595" s="28" t="str">
        <f t="shared" si="18"/>
        <v/>
      </c>
      <c r="C595" s="164"/>
      <c r="D595" s="164"/>
      <c r="E595" s="164"/>
      <c r="F595" s="164"/>
    </row>
    <row r="596" spans="1:6">
      <c r="A596" s="28" t="str">
        <f t="shared" si="19"/>
        <v/>
      </c>
      <c r="B596" s="28" t="str">
        <f t="shared" si="18"/>
        <v/>
      </c>
      <c r="C596" s="164"/>
      <c r="D596" s="164"/>
      <c r="E596" s="164"/>
      <c r="F596" s="164"/>
    </row>
    <row r="597" spans="1:6">
      <c r="A597" s="28" t="str">
        <f t="shared" si="19"/>
        <v/>
      </c>
      <c r="B597" s="28" t="str">
        <f t="shared" si="18"/>
        <v/>
      </c>
      <c r="C597" s="164"/>
      <c r="D597" s="164"/>
      <c r="E597" s="164"/>
      <c r="F597" s="164"/>
    </row>
    <row r="598" spans="1:6">
      <c r="A598" s="28" t="str">
        <f t="shared" si="19"/>
        <v/>
      </c>
      <c r="B598" s="28" t="str">
        <f t="shared" si="18"/>
        <v/>
      </c>
      <c r="C598" s="164"/>
      <c r="D598" s="164"/>
      <c r="E598" s="164"/>
      <c r="F598" s="164"/>
    </row>
    <row r="599" spans="1:6">
      <c r="A599" s="28" t="str">
        <f t="shared" si="19"/>
        <v/>
      </c>
      <c r="B599" s="28" t="str">
        <f t="shared" si="18"/>
        <v/>
      </c>
      <c r="C599" s="164"/>
      <c r="D599" s="164"/>
      <c r="E599" s="164"/>
      <c r="F599" s="164"/>
    </row>
    <row r="600" spans="1:6">
      <c r="A600" s="28" t="str">
        <f t="shared" si="19"/>
        <v/>
      </c>
      <c r="B600" s="28" t="str">
        <f t="shared" si="18"/>
        <v/>
      </c>
      <c r="C600" s="164"/>
      <c r="D600" s="164"/>
      <c r="E600" s="164"/>
      <c r="F600" s="164"/>
    </row>
    <row r="601" spans="1:6">
      <c r="A601" s="28" t="str">
        <f t="shared" si="19"/>
        <v/>
      </c>
      <c r="B601" s="28" t="str">
        <f t="shared" si="18"/>
        <v/>
      </c>
      <c r="C601" s="164"/>
      <c r="D601" s="164"/>
      <c r="E601" s="164"/>
      <c r="F601" s="164"/>
    </row>
    <row r="602" spans="1:6">
      <c r="A602" s="28" t="str">
        <f t="shared" si="19"/>
        <v/>
      </c>
      <c r="B602" s="28" t="str">
        <f t="shared" si="18"/>
        <v/>
      </c>
      <c r="C602" s="164"/>
      <c r="D602" s="164"/>
      <c r="E602" s="164"/>
      <c r="F602" s="164"/>
    </row>
    <row r="603" spans="1:6">
      <c r="A603" s="28" t="str">
        <f t="shared" si="19"/>
        <v/>
      </c>
      <c r="B603" s="28" t="str">
        <f t="shared" si="18"/>
        <v/>
      </c>
      <c r="C603" s="164"/>
      <c r="D603" s="164"/>
      <c r="E603" s="164"/>
      <c r="F603" s="164"/>
    </row>
    <row r="604" spans="1:6">
      <c r="A604" s="28" t="str">
        <f t="shared" si="19"/>
        <v/>
      </c>
      <c r="B604" s="28" t="str">
        <f t="shared" si="18"/>
        <v/>
      </c>
      <c r="C604" s="164"/>
      <c r="D604" s="164"/>
      <c r="E604" s="164"/>
      <c r="F604" s="164"/>
    </row>
    <row r="605" spans="1:6">
      <c r="A605" s="28" t="str">
        <f t="shared" si="19"/>
        <v/>
      </c>
      <c r="B605" s="28" t="str">
        <f t="shared" si="18"/>
        <v/>
      </c>
      <c r="C605" s="164"/>
      <c r="D605" s="164"/>
      <c r="E605" s="164"/>
      <c r="F605" s="164"/>
    </row>
    <row r="606" spans="1:6">
      <c r="A606" s="28" t="str">
        <f t="shared" si="19"/>
        <v/>
      </c>
      <c r="B606" s="28" t="str">
        <f t="shared" si="18"/>
        <v/>
      </c>
      <c r="C606" s="164"/>
      <c r="D606" s="164"/>
      <c r="E606" s="164"/>
      <c r="F606" s="164"/>
    </row>
    <row r="607" spans="1:6">
      <c r="A607" s="28" t="str">
        <f t="shared" si="19"/>
        <v/>
      </c>
      <c r="B607" s="28" t="str">
        <f t="shared" si="18"/>
        <v/>
      </c>
      <c r="C607" s="164"/>
      <c r="D607" s="164"/>
      <c r="E607" s="164"/>
      <c r="F607" s="164"/>
    </row>
    <row r="608" spans="1:6">
      <c r="A608" s="28" t="str">
        <f t="shared" si="19"/>
        <v/>
      </c>
      <c r="B608" s="28" t="str">
        <f t="shared" si="18"/>
        <v/>
      </c>
      <c r="C608" s="164"/>
      <c r="D608" s="164"/>
      <c r="E608" s="164"/>
      <c r="F608" s="164"/>
    </row>
    <row r="609" spans="1:6">
      <c r="A609" s="28" t="str">
        <f t="shared" si="19"/>
        <v/>
      </c>
      <c r="B609" s="28" t="str">
        <f t="shared" si="18"/>
        <v/>
      </c>
      <c r="C609" s="164"/>
      <c r="D609" s="164"/>
      <c r="E609" s="164"/>
      <c r="F609" s="164"/>
    </row>
    <row r="610" spans="1:6">
      <c r="A610" s="28" t="str">
        <f t="shared" si="19"/>
        <v/>
      </c>
      <c r="B610" s="28" t="str">
        <f t="shared" si="18"/>
        <v/>
      </c>
      <c r="C610" s="164"/>
      <c r="D610" s="164"/>
      <c r="E610" s="164"/>
      <c r="F610" s="164"/>
    </row>
    <row r="611" spans="1:6">
      <c r="A611" s="28" t="str">
        <f t="shared" si="19"/>
        <v/>
      </c>
      <c r="B611" s="28" t="str">
        <f t="shared" si="18"/>
        <v/>
      </c>
      <c r="C611" s="164"/>
      <c r="D611" s="164"/>
      <c r="E611" s="164"/>
      <c r="F611" s="164"/>
    </row>
    <row r="612" spans="1:6">
      <c r="A612" s="28" t="str">
        <f t="shared" si="19"/>
        <v/>
      </c>
      <c r="B612" s="28" t="str">
        <f t="shared" si="18"/>
        <v/>
      </c>
      <c r="C612" s="164"/>
      <c r="D612" s="164"/>
      <c r="E612" s="164"/>
      <c r="F612" s="164"/>
    </row>
    <row r="613" spans="1:6">
      <c r="A613" s="28" t="str">
        <f t="shared" si="19"/>
        <v/>
      </c>
      <c r="B613" s="28" t="str">
        <f t="shared" si="18"/>
        <v/>
      </c>
      <c r="C613" s="164"/>
      <c r="D613" s="164"/>
      <c r="E613" s="164"/>
      <c r="F613" s="164"/>
    </row>
    <row r="614" spans="1:6">
      <c r="A614" s="28" t="str">
        <f t="shared" si="19"/>
        <v/>
      </c>
      <c r="B614" s="28" t="str">
        <f t="shared" si="18"/>
        <v/>
      </c>
      <c r="C614" s="164"/>
      <c r="D614" s="164"/>
      <c r="E614" s="164"/>
      <c r="F614" s="164"/>
    </row>
    <row r="615" spans="1:6">
      <c r="A615" s="28" t="str">
        <f t="shared" si="19"/>
        <v/>
      </c>
      <c r="B615" s="28" t="str">
        <f t="shared" si="18"/>
        <v/>
      </c>
      <c r="C615" s="164"/>
      <c r="D615" s="164"/>
      <c r="E615" s="164"/>
      <c r="F615" s="164"/>
    </row>
    <row r="616" spans="1:6">
      <c r="A616" s="28" t="str">
        <f t="shared" si="19"/>
        <v/>
      </c>
      <c r="B616" s="28" t="str">
        <f t="shared" si="18"/>
        <v/>
      </c>
      <c r="C616" s="164"/>
      <c r="D616" s="164"/>
      <c r="E616" s="164"/>
      <c r="F616" s="164"/>
    </row>
    <row r="617" spans="1:6">
      <c r="A617" s="28" t="str">
        <f t="shared" si="19"/>
        <v/>
      </c>
      <c r="B617" s="28" t="str">
        <f t="shared" si="18"/>
        <v/>
      </c>
      <c r="C617" s="164"/>
      <c r="D617" s="164"/>
      <c r="E617" s="164"/>
      <c r="F617" s="164"/>
    </row>
    <row r="618" spans="1:6">
      <c r="A618" s="28" t="str">
        <f t="shared" si="19"/>
        <v/>
      </c>
      <c r="B618" s="28" t="str">
        <f t="shared" si="18"/>
        <v/>
      </c>
      <c r="C618" s="164"/>
      <c r="D618" s="164"/>
      <c r="E618" s="164"/>
      <c r="F618" s="164"/>
    </row>
    <row r="619" spans="1:6">
      <c r="A619" s="28" t="str">
        <f t="shared" si="19"/>
        <v/>
      </c>
      <c r="B619" s="28" t="str">
        <f t="shared" si="18"/>
        <v/>
      </c>
      <c r="C619" s="164"/>
      <c r="D619" s="164"/>
      <c r="E619" s="164"/>
      <c r="F619" s="164"/>
    </row>
    <row r="620" spans="1:6">
      <c r="A620" s="28" t="str">
        <f t="shared" si="19"/>
        <v/>
      </c>
      <c r="B620" s="28" t="str">
        <f t="shared" si="18"/>
        <v/>
      </c>
      <c r="C620" s="164"/>
      <c r="D620" s="164"/>
      <c r="E620" s="164"/>
      <c r="F620" s="164"/>
    </row>
    <row r="621" spans="1:6">
      <c r="A621" s="28" t="str">
        <f t="shared" si="19"/>
        <v/>
      </c>
      <c r="B621" s="28" t="str">
        <f t="shared" si="18"/>
        <v/>
      </c>
      <c r="C621" s="164"/>
      <c r="D621" s="164"/>
      <c r="E621" s="164"/>
      <c r="F621" s="164"/>
    </row>
    <row r="622" spans="1:6">
      <c r="A622" s="28" t="str">
        <f t="shared" si="19"/>
        <v/>
      </c>
      <c r="B622" s="28" t="str">
        <f t="shared" si="18"/>
        <v/>
      </c>
      <c r="C622" s="164"/>
      <c r="D622" s="164"/>
      <c r="E622" s="164"/>
      <c r="F622" s="164"/>
    </row>
    <row r="623" spans="1:6">
      <c r="A623" s="28" t="str">
        <f t="shared" si="19"/>
        <v/>
      </c>
      <c r="B623" s="28" t="str">
        <f t="shared" si="18"/>
        <v/>
      </c>
      <c r="C623" s="164"/>
      <c r="D623" s="164"/>
      <c r="E623" s="164"/>
      <c r="F623" s="164"/>
    </row>
    <row r="624" spans="1:6">
      <c r="A624" s="28" t="str">
        <f t="shared" si="19"/>
        <v/>
      </c>
      <c r="B624" s="28" t="str">
        <f t="shared" si="18"/>
        <v/>
      </c>
      <c r="C624" s="164"/>
      <c r="D624" s="164"/>
      <c r="E624" s="164"/>
      <c r="F624" s="164"/>
    </row>
    <row r="625" spans="1:6">
      <c r="A625" s="28" t="str">
        <f t="shared" si="19"/>
        <v/>
      </c>
      <c r="B625" s="28" t="str">
        <f t="shared" si="18"/>
        <v/>
      </c>
      <c r="C625" s="164"/>
      <c r="D625" s="164"/>
      <c r="E625" s="164"/>
      <c r="F625" s="164"/>
    </row>
    <row r="626" spans="1:6">
      <c r="A626" s="28" t="str">
        <f t="shared" si="19"/>
        <v/>
      </c>
      <c r="B626" s="28" t="str">
        <f t="shared" si="18"/>
        <v/>
      </c>
      <c r="C626" s="164"/>
      <c r="D626" s="164"/>
      <c r="E626" s="164"/>
      <c r="F626" s="164"/>
    </row>
    <row r="627" spans="1:6">
      <c r="A627" s="28" t="str">
        <f t="shared" si="19"/>
        <v/>
      </c>
      <c r="B627" s="28" t="str">
        <f t="shared" si="18"/>
        <v/>
      </c>
      <c r="C627" s="164"/>
      <c r="D627" s="164"/>
      <c r="E627" s="164"/>
      <c r="F627" s="164"/>
    </row>
    <row r="628" spans="1:6">
      <c r="A628" s="28" t="str">
        <f t="shared" si="19"/>
        <v/>
      </c>
      <c r="B628" s="28" t="str">
        <f t="shared" si="18"/>
        <v/>
      </c>
      <c r="C628" s="164"/>
      <c r="D628" s="164"/>
      <c r="E628" s="164"/>
      <c r="F628" s="164"/>
    </row>
    <row r="629" spans="1:6">
      <c r="A629" s="28" t="str">
        <f t="shared" si="19"/>
        <v/>
      </c>
      <c r="B629" s="28" t="str">
        <f t="shared" si="18"/>
        <v/>
      </c>
      <c r="C629" s="164"/>
      <c r="D629" s="164"/>
      <c r="E629" s="164"/>
      <c r="F629" s="164"/>
    </row>
    <row r="630" spans="1:6">
      <c r="A630" s="28" t="str">
        <f t="shared" si="19"/>
        <v/>
      </c>
      <c r="B630" s="28" t="str">
        <f t="shared" si="18"/>
        <v/>
      </c>
      <c r="C630" s="164"/>
      <c r="D630" s="164"/>
      <c r="E630" s="164"/>
      <c r="F630" s="164"/>
    </row>
    <row r="631" spans="1:6">
      <c r="A631" s="28" t="str">
        <f t="shared" si="19"/>
        <v/>
      </c>
      <c r="B631" s="28" t="str">
        <f t="shared" si="18"/>
        <v/>
      </c>
      <c r="C631" s="164"/>
      <c r="D631" s="164"/>
      <c r="E631" s="164"/>
      <c r="F631" s="164"/>
    </row>
    <row r="632" spans="1:6">
      <c r="A632" s="28" t="str">
        <f t="shared" si="19"/>
        <v/>
      </c>
      <c r="B632" s="28" t="str">
        <f t="shared" si="18"/>
        <v/>
      </c>
      <c r="C632" s="164"/>
      <c r="D632" s="164"/>
      <c r="E632" s="164"/>
      <c r="F632" s="164"/>
    </row>
    <row r="633" spans="1:6">
      <c r="A633" s="28" t="str">
        <f t="shared" si="19"/>
        <v/>
      </c>
      <c r="B633" s="28" t="str">
        <f t="shared" si="18"/>
        <v/>
      </c>
      <c r="C633" s="164"/>
      <c r="D633" s="164"/>
      <c r="E633" s="164"/>
      <c r="F633" s="164"/>
    </row>
    <row r="634" spans="1:6">
      <c r="A634" s="28" t="str">
        <f t="shared" si="19"/>
        <v/>
      </c>
      <c r="B634" s="28" t="str">
        <f t="shared" si="18"/>
        <v/>
      </c>
      <c r="C634" s="164"/>
      <c r="D634" s="164"/>
      <c r="E634" s="164"/>
      <c r="F634" s="164"/>
    </row>
    <row r="635" spans="1:6">
      <c r="A635" s="28" t="str">
        <f t="shared" si="19"/>
        <v/>
      </c>
      <c r="B635" s="28" t="str">
        <f t="shared" si="18"/>
        <v/>
      </c>
      <c r="C635" s="164"/>
      <c r="D635" s="164"/>
      <c r="E635" s="164"/>
      <c r="F635" s="164"/>
    </row>
    <row r="636" spans="1:6">
      <c r="A636" s="28" t="str">
        <f t="shared" si="19"/>
        <v/>
      </c>
      <c r="B636" s="28" t="str">
        <f t="shared" si="18"/>
        <v/>
      </c>
      <c r="C636" s="164"/>
      <c r="D636" s="164"/>
      <c r="E636" s="164"/>
      <c r="F636" s="164"/>
    </row>
    <row r="637" spans="1:6">
      <c r="A637" s="28" t="str">
        <f t="shared" si="19"/>
        <v/>
      </c>
      <c r="B637" s="28" t="str">
        <f t="shared" si="18"/>
        <v/>
      </c>
      <c r="C637" s="164"/>
      <c r="D637" s="164"/>
      <c r="E637" s="164"/>
      <c r="F637" s="164"/>
    </row>
    <row r="638" spans="1:6">
      <c r="A638" s="28" t="str">
        <f t="shared" si="19"/>
        <v/>
      </c>
      <c r="B638" s="28" t="str">
        <f t="shared" si="18"/>
        <v/>
      </c>
      <c r="C638" s="164"/>
      <c r="D638" s="164"/>
      <c r="E638" s="164"/>
      <c r="F638" s="164"/>
    </row>
    <row r="639" spans="1:6">
      <c r="A639" s="28" t="str">
        <f t="shared" si="19"/>
        <v/>
      </c>
      <c r="B639" s="28" t="str">
        <f t="shared" si="18"/>
        <v/>
      </c>
      <c r="C639" s="164"/>
      <c r="D639" s="164"/>
      <c r="E639" s="164"/>
      <c r="F639" s="164"/>
    </row>
    <row r="640" spans="1:6">
      <c r="A640" s="28" t="str">
        <f t="shared" si="19"/>
        <v/>
      </c>
      <c r="B640" s="28" t="str">
        <f t="shared" si="18"/>
        <v/>
      </c>
      <c r="C640" s="164"/>
      <c r="D640" s="164"/>
      <c r="E640" s="164"/>
      <c r="F640" s="164"/>
    </row>
    <row r="641" spans="1:6">
      <c r="A641" s="28" t="str">
        <f t="shared" si="19"/>
        <v/>
      </c>
      <c r="B641" s="28" t="str">
        <f t="shared" si="18"/>
        <v/>
      </c>
      <c r="C641" s="164"/>
      <c r="D641" s="164"/>
      <c r="E641" s="164"/>
      <c r="F641" s="164"/>
    </row>
    <row r="642" spans="1:6">
      <c r="A642" s="28" t="str">
        <f t="shared" si="19"/>
        <v/>
      </c>
      <c r="B642" s="28" t="str">
        <f t="shared" si="18"/>
        <v/>
      </c>
      <c r="C642" s="164"/>
      <c r="D642" s="164"/>
      <c r="E642" s="164"/>
      <c r="F642" s="164"/>
    </row>
    <row r="643" spans="1:6">
      <c r="A643" s="28" t="str">
        <f t="shared" si="19"/>
        <v/>
      </c>
      <c r="B643" s="28" t="str">
        <f t="shared" si="18"/>
        <v/>
      </c>
      <c r="C643" s="164"/>
      <c r="D643" s="164"/>
      <c r="E643" s="164"/>
      <c r="F643" s="164"/>
    </row>
    <row r="644" spans="1:6">
      <c r="A644" s="28" t="str">
        <f t="shared" si="19"/>
        <v/>
      </c>
      <c r="B644" s="28" t="str">
        <f t="shared" si="18"/>
        <v/>
      </c>
      <c r="C644" s="164"/>
      <c r="D644" s="164"/>
      <c r="E644" s="164"/>
      <c r="F644" s="164"/>
    </row>
    <row r="645" spans="1:6">
      <c r="A645" s="28" t="str">
        <f t="shared" si="19"/>
        <v/>
      </c>
      <c r="B645" s="28" t="str">
        <f t="shared" si="18"/>
        <v/>
      </c>
      <c r="C645" s="164"/>
      <c r="D645" s="164"/>
      <c r="E645" s="164"/>
      <c r="F645" s="164"/>
    </row>
    <row r="646" spans="1:6">
      <c r="A646" s="28" t="str">
        <f t="shared" si="19"/>
        <v/>
      </c>
      <c r="B646" s="28" t="str">
        <f t="shared" ref="B646:B709" si="20">CONCATENATE(C646,E646)</f>
        <v/>
      </c>
      <c r="C646" s="164"/>
      <c r="D646" s="164"/>
      <c r="E646" s="164"/>
      <c r="F646" s="164"/>
    </row>
    <row r="647" spans="1:6">
      <c r="A647" s="28" t="str">
        <f t="shared" ref="A647:A710" si="21">CONCATENATE(D647,E647)</f>
        <v/>
      </c>
      <c r="B647" s="28" t="str">
        <f t="shared" si="20"/>
        <v/>
      </c>
      <c r="C647" s="164"/>
      <c r="D647" s="164"/>
      <c r="E647" s="164"/>
      <c r="F647" s="164"/>
    </row>
    <row r="648" spans="1:6">
      <c r="A648" s="28" t="str">
        <f t="shared" si="21"/>
        <v/>
      </c>
      <c r="B648" s="28" t="str">
        <f t="shared" si="20"/>
        <v/>
      </c>
      <c r="C648" s="164"/>
      <c r="D648" s="164"/>
      <c r="E648" s="164"/>
      <c r="F648" s="164"/>
    </row>
    <row r="649" spans="1:6">
      <c r="A649" s="28" t="str">
        <f t="shared" si="21"/>
        <v/>
      </c>
      <c r="B649" s="28" t="str">
        <f t="shared" si="20"/>
        <v/>
      </c>
      <c r="C649" s="164"/>
      <c r="D649" s="164"/>
      <c r="E649" s="164"/>
      <c r="F649" s="164"/>
    </row>
    <row r="650" spans="1:6">
      <c r="A650" s="28" t="str">
        <f t="shared" si="21"/>
        <v/>
      </c>
      <c r="B650" s="28" t="str">
        <f t="shared" si="20"/>
        <v/>
      </c>
      <c r="C650" s="164"/>
      <c r="D650" s="164"/>
      <c r="E650" s="164"/>
      <c r="F650" s="164"/>
    </row>
    <row r="651" spans="1:6">
      <c r="A651" s="28" t="str">
        <f t="shared" si="21"/>
        <v/>
      </c>
      <c r="B651" s="28" t="str">
        <f t="shared" si="20"/>
        <v/>
      </c>
      <c r="C651" s="164"/>
      <c r="D651" s="164"/>
      <c r="E651" s="164"/>
      <c r="F651" s="164"/>
    </row>
    <row r="652" spans="1:6">
      <c r="A652" s="28" t="str">
        <f t="shared" si="21"/>
        <v/>
      </c>
      <c r="B652" s="28" t="str">
        <f t="shared" si="20"/>
        <v/>
      </c>
      <c r="C652" s="164"/>
      <c r="D652" s="164"/>
      <c r="E652" s="164"/>
      <c r="F652" s="164"/>
    </row>
    <row r="653" spans="1:6">
      <c r="A653" s="28" t="str">
        <f t="shared" si="21"/>
        <v/>
      </c>
      <c r="B653" s="28" t="str">
        <f t="shared" si="20"/>
        <v/>
      </c>
      <c r="C653" s="164"/>
      <c r="D653" s="164"/>
      <c r="E653" s="164"/>
      <c r="F653" s="164"/>
    </row>
    <row r="654" spans="1:6">
      <c r="A654" s="28" t="str">
        <f t="shared" si="21"/>
        <v/>
      </c>
      <c r="B654" s="28" t="str">
        <f t="shared" si="20"/>
        <v/>
      </c>
      <c r="C654" s="164"/>
      <c r="D654" s="164"/>
      <c r="E654" s="164"/>
      <c r="F654" s="164"/>
    </row>
    <row r="655" spans="1:6">
      <c r="A655" s="28" t="str">
        <f t="shared" si="21"/>
        <v/>
      </c>
      <c r="B655" s="28" t="str">
        <f t="shared" si="20"/>
        <v/>
      </c>
      <c r="C655" s="164"/>
      <c r="D655" s="164"/>
      <c r="E655" s="164"/>
      <c r="F655" s="164"/>
    </row>
    <row r="656" spans="1:6">
      <c r="A656" s="28" t="str">
        <f t="shared" si="21"/>
        <v/>
      </c>
      <c r="B656" s="28" t="str">
        <f t="shared" si="20"/>
        <v/>
      </c>
      <c r="C656" s="164"/>
      <c r="D656" s="164"/>
      <c r="E656" s="164"/>
      <c r="F656" s="164"/>
    </row>
    <row r="657" spans="1:6">
      <c r="A657" s="28" t="str">
        <f t="shared" si="21"/>
        <v/>
      </c>
      <c r="B657" s="28" t="str">
        <f t="shared" si="20"/>
        <v/>
      </c>
      <c r="C657" s="164"/>
      <c r="D657" s="164"/>
      <c r="E657" s="164"/>
      <c r="F657" s="164"/>
    </row>
    <row r="658" spans="1:6">
      <c r="A658" s="28" t="str">
        <f t="shared" si="21"/>
        <v/>
      </c>
      <c r="B658" s="28" t="str">
        <f t="shared" si="20"/>
        <v/>
      </c>
      <c r="C658" s="164"/>
      <c r="D658" s="164"/>
      <c r="E658" s="164"/>
      <c r="F658" s="164"/>
    </row>
    <row r="659" spans="1:6">
      <c r="A659" s="28" t="str">
        <f t="shared" si="21"/>
        <v/>
      </c>
      <c r="B659" s="28" t="str">
        <f t="shared" si="20"/>
        <v/>
      </c>
      <c r="C659" s="164"/>
      <c r="D659" s="164"/>
      <c r="E659" s="164"/>
      <c r="F659" s="164"/>
    </row>
    <row r="660" spans="1:6">
      <c r="A660" s="28" t="str">
        <f t="shared" si="21"/>
        <v/>
      </c>
      <c r="B660" s="28" t="str">
        <f t="shared" si="20"/>
        <v/>
      </c>
      <c r="C660" s="164"/>
      <c r="D660" s="164"/>
      <c r="E660" s="164"/>
      <c r="F660" s="164"/>
    </row>
    <row r="661" spans="1:6">
      <c r="A661" s="28" t="str">
        <f t="shared" si="21"/>
        <v/>
      </c>
      <c r="B661" s="28" t="str">
        <f t="shared" si="20"/>
        <v/>
      </c>
      <c r="C661" s="164"/>
      <c r="D661" s="164"/>
      <c r="E661" s="164"/>
      <c r="F661" s="164"/>
    </row>
    <row r="662" spans="1:6">
      <c r="A662" s="28" t="str">
        <f t="shared" si="21"/>
        <v/>
      </c>
      <c r="B662" s="28" t="str">
        <f t="shared" si="20"/>
        <v/>
      </c>
      <c r="C662" s="164"/>
      <c r="D662" s="164"/>
      <c r="E662" s="164"/>
      <c r="F662" s="164"/>
    </row>
    <row r="663" spans="1:6">
      <c r="A663" s="28" t="str">
        <f t="shared" si="21"/>
        <v/>
      </c>
      <c r="B663" s="28" t="str">
        <f t="shared" si="20"/>
        <v/>
      </c>
      <c r="C663" s="164"/>
      <c r="D663" s="164"/>
      <c r="E663" s="164"/>
      <c r="F663" s="164"/>
    </row>
    <row r="664" spans="1:6">
      <c r="A664" s="28" t="str">
        <f t="shared" si="21"/>
        <v/>
      </c>
      <c r="B664" s="28" t="str">
        <f t="shared" si="20"/>
        <v/>
      </c>
      <c r="C664" s="164"/>
      <c r="D664" s="164"/>
      <c r="E664" s="164"/>
      <c r="F664" s="164"/>
    </row>
    <row r="665" spans="1:6">
      <c r="A665" s="28" t="str">
        <f t="shared" si="21"/>
        <v/>
      </c>
      <c r="B665" s="28" t="str">
        <f t="shared" si="20"/>
        <v/>
      </c>
      <c r="C665" s="164"/>
      <c r="D665" s="164"/>
      <c r="E665" s="164"/>
      <c r="F665" s="164"/>
    </row>
    <row r="666" spans="1:6">
      <c r="A666" s="28" t="str">
        <f t="shared" si="21"/>
        <v/>
      </c>
      <c r="B666" s="28" t="str">
        <f t="shared" si="20"/>
        <v/>
      </c>
      <c r="C666" s="164"/>
      <c r="D666" s="164"/>
      <c r="E666" s="164"/>
      <c r="F666" s="164"/>
    </row>
    <row r="667" spans="1:6">
      <c r="A667" s="28" t="str">
        <f t="shared" si="21"/>
        <v/>
      </c>
      <c r="B667" s="28" t="str">
        <f t="shared" si="20"/>
        <v/>
      </c>
      <c r="C667" s="164"/>
      <c r="D667" s="164"/>
      <c r="E667" s="164"/>
      <c r="F667" s="164"/>
    </row>
    <row r="668" spans="1:6">
      <c r="A668" s="28" t="str">
        <f t="shared" si="21"/>
        <v/>
      </c>
      <c r="B668" s="28" t="str">
        <f t="shared" si="20"/>
        <v/>
      </c>
      <c r="C668" s="164"/>
      <c r="D668" s="164"/>
      <c r="E668" s="164"/>
      <c r="F668" s="164"/>
    </row>
    <row r="669" spans="1:6">
      <c r="A669" s="28" t="str">
        <f t="shared" si="21"/>
        <v/>
      </c>
      <c r="B669" s="28" t="str">
        <f t="shared" si="20"/>
        <v/>
      </c>
      <c r="C669" s="164"/>
      <c r="D669" s="164"/>
      <c r="E669" s="164"/>
      <c r="F669" s="164"/>
    </row>
    <row r="670" spans="1:6">
      <c r="A670" s="28" t="str">
        <f t="shared" si="21"/>
        <v/>
      </c>
      <c r="B670" s="28" t="str">
        <f t="shared" si="20"/>
        <v/>
      </c>
      <c r="C670" s="164"/>
      <c r="D670" s="164"/>
      <c r="E670" s="164"/>
      <c r="F670" s="164"/>
    </row>
    <row r="671" spans="1:6">
      <c r="A671" s="28" t="str">
        <f t="shared" si="21"/>
        <v/>
      </c>
      <c r="B671" s="28" t="str">
        <f t="shared" si="20"/>
        <v/>
      </c>
      <c r="C671" s="164"/>
      <c r="D671" s="164"/>
      <c r="E671" s="164"/>
      <c r="F671" s="164"/>
    </row>
    <row r="672" spans="1:6">
      <c r="A672" s="28" t="str">
        <f t="shared" si="21"/>
        <v/>
      </c>
      <c r="B672" s="28" t="str">
        <f t="shared" si="20"/>
        <v/>
      </c>
      <c r="C672" s="164"/>
      <c r="D672" s="164"/>
      <c r="E672" s="164"/>
      <c r="F672" s="164"/>
    </row>
    <row r="673" spans="1:6">
      <c r="A673" s="28" t="str">
        <f t="shared" si="21"/>
        <v/>
      </c>
      <c r="B673" s="28" t="str">
        <f t="shared" si="20"/>
        <v/>
      </c>
      <c r="C673" s="164"/>
      <c r="D673" s="164"/>
      <c r="E673" s="164"/>
      <c r="F673" s="164"/>
    </row>
    <row r="674" spans="1:6">
      <c r="A674" s="28" t="str">
        <f t="shared" si="21"/>
        <v/>
      </c>
      <c r="B674" s="28" t="str">
        <f t="shared" si="20"/>
        <v/>
      </c>
      <c r="C674" s="164"/>
      <c r="D674" s="164"/>
      <c r="E674" s="164"/>
      <c r="F674" s="164"/>
    </row>
    <row r="675" spans="1:6">
      <c r="A675" s="28" t="str">
        <f t="shared" si="21"/>
        <v/>
      </c>
      <c r="B675" s="28" t="str">
        <f t="shared" si="20"/>
        <v/>
      </c>
      <c r="C675" s="164"/>
      <c r="D675" s="164"/>
      <c r="E675" s="164"/>
      <c r="F675" s="164"/>
    </row>
    <row r="676" spans="1:6">
      <c r="A676" s="28" t="str">
        <f t="shared" si="21"/>
        <v/>
      </c>
      <c r="B676" s="28" t="str">
        <f t="shared" si="20"/>
        <v/>
      </c>
      <c r="C676" s="164"/>
      <c r="D676" s="164"/>
      <c r="E676" s="164"/>
      <c r="F676" s="164"/>
    </row>
    <row r="677" spans="1:6">
      <c r="A677" s="28" t="str">
        <f t="shared" si="21"/>
        <v/>
      </c>
      <c r="B677" s="28" t="str">
        <f t="shared" si="20"/>
        <v/>
      </c>
      <c r="C677" s="164"/>
      <c r="D677" s="164"/>
      <c r="E677" s="164"/>
      <c r="F677" s="164"/>
    </row>
    <row r="678" spans="1:6">
      <c r="A678" s="28" t="str">
        <f t="shared" si="21"/>
        <v/>
      </c>
      <c r="B678" s="28" t="str">
        <f t="shared" si="20"/>
        <v/>
      </c>
      <c r="C678" s="164"/>
      <c r="D678" s="164"/>
      <c r="E678" s="164"/>
      <c r="F678" s="164"/>
    </row>
    <row r="679" spans="1:6">
      <c r="A679" s="28" t="str">
        <f t="shared" si="21"/>
        <v/>
      </c>
      <c r="B679" s="28" t="str">
        <f t="shared" si="20"/>
        <v/>
      </c>
      <c r="C679" s="164"/>
      <c r="D679" s="164"/>
      <c r="E679" s="164"/>
      <c r="F679" s="164"/>
    </row>
    <row r="680" spans="1:6">
      <c r="A680" s="28" t="str">
        <f t="shared" si="21"/>
        <v/>
      </c>
      <c r="B680" s="28" t="str">
        <f t="shared" si="20"/>
        <v/>
      </c>
      <c r="C680" s="164"/>
      <c r="D680" s="164"/>
      <c r="E680" s="164"/>
      <c r="F680" s="164"/>
    </row>
    <row r="681" spans="1:6">
      <c r="A681" s="28" t="str">
        <f t="shared" si="21"/>
        <v/>
      </c>
      <c r="B681" s="28" t="str">
        <f t="shared" si="20"/>
        <v/>
      </c>
      <c r="C681" s="164"/>
      <c r="D681" s="164"/>
      <c r="E681" s="164"/>
      <c r="F681" s="164"/>
    </row>
    <row r="682" spans="1:6">
      <c r="A682" s="28" t="str">
        <f t="shared" si="21"/>
        <v/>
      </c>
      <c r="B682" s="28" t="str">
        <f t="shared" si="20"/>
        <v/>
      </c>
      <c r="C682" s="164"/>
      <c r="D682" s="164"/>
      <c r="E682" s="164"/>
      <c r="F682" s="164"/>
    </row>
    <row r="683" spans="1:6">
      <c r="A683" s="28" t="str">
        <f t="shared" si="21"/>
        <v/>
      </c>
      <c r="B683" s="28" t="str">
        <f t="shared" si="20"/>
        <v/>
      </c>
      <c r="C683" s="164"/>
      <c r="D683" s="164"/>
      <c r="E683" s="164"/>
      <c r="F683" s="164"/>
    </row>
    <row r="684" spans="1:6">
      <c r="A684" s="28" t="str">
        <f t="shared" si="21"/>
        <v/>
      </c>
      <c r="B684" s="28" t="str">
        <f t="shared" si="20"/>
        <v/>
      </c>
      <c r="C684" s="164"/>
      <c r="D684" s="164"/>
      <c r="E684" s="164"/>
      <c r="F684" s="164"/>
    </row>
    <row r="685" spans="1:6">
      <c r="A685" s="28" t="str">
        <f t="shared" si="21"/>
        <v/>
      </c>
      <c r="B685" s="28" t="str">
        <f t="shared" si="20"/>
        <v/>
      </c>
      <c r="C685" s="164"/>
      <c r="D685" s="164"/>
      <c r="E685" s="164"/>
      <c r="F685" s="164"/>
    </row>
    <row r="686" spans="1:6">
      <c r="A686" s="28" t="str">
        <f t="shared" si="21"/>
        <v/>
      </c>
      <c r="B686" s="28" t="str">
        <f t="shared" si="20"/>
        <v/>
      </c>
      <c r="C686" s="164"/>
      <c r="D686" s="164"/>
      <c r="E686" s="164"/>
      <c r="F686" s="164"/>
    </row>
    <row r="687" spans="1:6">
      <c r="A687" s="28" t="str">
        <f t="shared" si="21"/>
        <v/>
      </c>
      <c r="B687" s="28" t="str">
        <f t="shared" si="20"/>
        <v/>
      </c>
      <c r="C687" s="164"/>
      <c r="D687" s="164"/>
      <c r="E687" s="164"/>
      <c r="F687" s="164"/>
    </row>
    <row r="688" spans="1:6">
      <c r="A688" s="28" t="str">
        <f t="shared" si="21"/>
        <v/>
      </c>
      <c r="B688" s="28" t="str">
        <f t="shared" si="20"/>
        <v/>
      </c>
      <c r="C688" s="164"/>
      <c r="D688" s="164"/>
      <c r="E688" s="164"/>
      <c r="F688" s="164"/>
    </row>
    <row r="689" spans="1:6">
      <c r="A689" s="28" t="str">
        <f t="shared" si="21"/>
        <v/>
      </c>
      <c r="B689" s="28" t="str">
        <f t="shared" si="20"/>
        <v/>
      </c>
      <c r="C689" s="164"/>
      <c r="D689" s="164"/>
      <c r="E689" s="164"/>
      <c r="F689" s="164"/>
    </row>
    <row r="690" spans="1:6">
      <c r="A690" s="28" t="str">
        <f t="shared" si="21"/>
        <v/>
      </c>
      <c r="B690" s="28" t="str">
        <f t="shared" si="20"/>
        <v/>
      </c>
      <c r="C690" s="164"/>
      <c r="D690" s="164"/>
      <c r="E690" s="164"/>
      <c r="F690" s="164"/>
    </row>
    <row r="691" spans="1:6">
      <c r="A691" s="28" t="str">
        <f t="shared" si="21"/>
        <v/>
      </c>
      <c r="B691" s="28" t="str">
        <f t="shared" si="20"/>
        <v/>
      </c>
      <c r="C691" s="164"/>
      <c r="D691" s="164"/>
      <c r="E691" s="164"/>
      <c r="F691" s="164"/>
    </row>
    <row r="692" spans="1:6">
      <c r="A692" s="28" t="str">
        <f t="shared" si="21"/>
        <v/>
      </c>
      <c r="B692" s="28" t="str">
        <f t="shared" si="20"/>
        <v/>
      </c>
      <c r="C692" s="164"/>
      <c r="D692" s="164"/>
      <c r="E692" s="164"/>
      <c r="F692" s="164"/>
    </row>
    <row r="693" spans="1:6">
      <c r="A693" s="28" t="str">
        <f t="shared" si="21"/>
        <v/>
      </c>
      <c r="B693" s="28" t="str">
        <f t="shared" si="20"/>
        <v/>
      </c>
      <c r="C693" s="164"/>
      <c r="D693" s="164"/>
      <c r="E693" s="164"/>
      <c r="F693" s="164"/>
    </row>
    <row r="694" spans="1:6">
      <c r="A694" s="28" t="str">
        <f t="shared" si="21"/>
        <v/>
      </c>
      <c r="B694" s="28" t="str">
        <f t="shared" si="20"/>
        <v/>
      </c>
      <c r="C694" s="164"/>
      <c r="D694" s="164"/>
      <c r="E694" s="164"/>
      <c r="F694" s="164"/>
    </row>
    <row r="695" spans="1:6">
      <c r="A695" s="28" t="str">
        <f t="shared" si="21"/>
        <v/>
      </c>
      <c r="B695" s="28" t="str">
        <f t="shared" si="20"/>
        <v/>
      </c>
      <c r="C695" s="164"/>
      <c r="D695" s="164"/>
      <c r="E695" s="164"/>
      <c r="F695" s="164"/>
    </row>
    <row r="696" spans="1:6">
      <c r="A696" s="28" t="str">
        <f t="shared" si="21"/>
        <v/>
      </c>
      <c r="B696" s="28" t="str">
        <f t="shared" si="20"/>
        <v/>
      </c>
      <c r="C696" s="164"/>
      <c r="D696" s="164"/>
      <c r="E696" s="164"/>
      <c r="F696" s="164"/>
    </row>
    <row r="697" spans="1:6">
      <c r="A697" s="28" t="str">
        <f t="shared" si="21"/>
        <v/>
      </c>
      <c r="B697" s="28" t="str">
        <f t="shared" si="20"/>
        <v/>
      </c>
      <c r="C697" s="164"/>
      <c r="D697" s="164"/>
      <c r="E697" s="164"/>
      <c r="F697" s="164"/>
    </row>
    <row r="698" spans="1:6">
      <c r="A698" s="28" t="str">
        <f t="shared" si="21"/>
        <v/>
      </c>
      <c r="B698" s="28" t="str">
        <f t="shared" si="20"/>
        <v/>
      </c>
      <c r="C698" s="164"/>
      <c r="D698" s="164"/>
      <c r="E698" s="164"/>
      <c r="F698" s="164"/>
    </row>
    <row r="699" spans="1:6">
      <c r="A699" s="28" t="str">
        <f t="shared" si="21"/>
        <v/>
      </c>
      <c r="B699" s="28" t="str">
        <f t="shared" si="20"/>
        <v/>
      </c>
      <c r="C699" s="164"/>
      <c r="D699" s="164"/>
      <c r="E699" s="164"/>
      <c r="F699" s="164"/>
    </row>
    <row r="700" spans="1:6">
      <c r="A700" s="28" t="str">
        <f t="shared" si="21"/>
        <v/>
      </c>
      <c r="B700" s="28" t="str">
        <f t="shared" si="20"/>
        <v/>
      </c>
      <c r="C700" s="164"/>
      <c r="D700" s="164"/>
      <c r="E700" s="164"/>
      <c r="F700" s="164"/>
    </row>
    <row r="701" spans="1:6">
      <c r="A701" s="28" t="str">
        <f t="shared" si="21"/>
        <v/>
      </c>
      <c r="B701" s="28" t="str">
        <f t="shared" si="20"/>
        <v/>
      </c>
      <c r="C701" s="164"/>
      <c r="D701" s="164"/>
      <c r="E701" s="164"/>
      <c r="F701" s="164"/>
    </row>
    <row r="702" spans="1:6">
      <c r="A702" s="28" t="str">
        <f t="shared" si="21"/>
        <v/>
      </c>
      <c r="B702" s="28" t="str">
        <f t="shared" si="20"/>
        <v/>
      </c>
      <c r="C702" s="164"/>
      <c r="D702" s="164"/>
      <c r="E702" s="164"/>
      <c r="F702" s="164"/>
    </row>
    <row r="703" spans="1:6">
      <c r="A703" s="28" t="str">
        <f t="shared" si="21"/>
        <v/>
      </c>
      <c r="B703" s="28" t="str">
        <f t="shared" si="20"/>
        <v/>
      </c>
      <c r="C703" s="164"/>
      <c r="D703" s="164"/>
      <c r="E703" s="164"/>
      <c r="F703" s="164"/>
    </row>
    <row r="704" spans="1:6">
      <c r="A704" s="28" t="str">
        <f t="shared" si="21"/>
        <v/>
      </c>
      <c r="B704" s="28" t="str">
        <f t="shared" si="20"/>
        <v/>
      </c>
      <c r="C704" s="164"/>
      <c r="D704" s="164"/>
      <c r="E704" s="164"/>
      <c r="F704" s="164"/>
    </row>
    <row r="705" spans="1:6">
      <c r="A705" s="28" t="str">
        <f t="shared" si="21"/>
        <v/>
      </c>
      <c r="B705" s="28" t="str">
        <f t="shared" si="20"/>
        <v/>
      </c>
      <c r="C705" s="164"/>
      <c r="D705" s="164"/>
      <c r="E705" s="164"/>
      <c r="F705" s="164"/>
    </row>
    <row r="706" spans="1:6">
      <c r="A706" s="28" t="str">
        <f t="shared" si="21"/>
        <v/>
      </c>
      <c r="B706" s="28" t="str">
        <f t="shared" si="20"/>
        <v/>
      </c>
      <c r="C706" s="164"/>
      <c r="D706" s="164"/>
      <c r="E706" s="164"/>
      <c r="F706" s="164"/>
    </row>
    <row r="707" spans="1:6">
      <c r="A707" s="28" t="str">
        <f t="shared" si="21"/>
        <v/>
      </c>
      <c r="B707" s="28" t="str">
        <f t="shared" si="20"/>
        <v/>
      </c>
      <c r="C707" s="164"/>
      <c r="D707" s="164"/>
      <c r="E707" s="164"/>
      <c r="F707" s="164"/>
    </row>
    <row r="708" spans="1:6">
      <c r="A708" s="28" t="str">
        <f t="shared" si="21"/>
        <v/>
      </c>
      <c r="B708" s="28" t="str">
        <f t="shared" si="20"/>
        <v/>
      </c>
      <c r="C708" s="164"/>
      <c r="D708" s="164"/>
      <c r="E708" s="164"/>
      <c r="F708" s="164"/>
    </row>
    <row r="709" spans="1:6">
      <c r="A709" s="28" t="str">
        <f t="shared" si="21"/>
        <v/>
      </c>
      <c r="B709" s="28" t="str">
        <f t="shared" si="20"/>
        <v/>
      </c>
      <c r="C709" s="164"/>
      <c r="D709" s="164"/>
      <c r="E709" s="164"/>
      <c r="F709" s="164"/>
    </row>
    <row r="710" spans="1:6">
      <c r="A710" s="28" t="str">
        <f t="shared" si="21"/>
        <v/>
      </c>
      <c r="B710" s="28" t="str">
        <f t="shared" ref="B710:B773" si="22">CONCATENATE(C710,E710)</f>
        <v/>
      </c>
      <c r="C710" s="164"/>
      <c r="D710" s="164"/>
      <c r="E710" s="164"/>
      <c r="F710" s="164"/>
    </row>
    <row r="711" spans="1:6">
      <c r="A711" s="28" t="str">
        <f t="shared" ref="A711:A774" si="23">CONCATENATE(D711,E711)</f>
        <v/>
      </c>
      <c r="B711" s="28" t="str">
        <f t="shared" si="22"/>
        <v/>
      </c>
      <c r="C711" s="164"/>
      <c r="D711" s="164"/>
      <c r="E711" s="164"/>
      <c r="F711" s="164"/>
    </row>
    <row r="712" spans="1:6">
      <c r="A712" s="28" t="str">
        <f t="shared" si="23"/>
        <v/>
      </c>
      <c r="B712" s="28" t="str">
        <f t="shared" si="22"/>
        <v/>
      </c>
      <c r="C712" s="164"/>
      <c r="D712" s="164"/>
      <c r="E712" s="164"/>
      <c r="F712" s="164"/>
    </row>
    <row r="713" spans="1:6">
      <c r="A713" s="28" t="str">
        <f t="shared" si="23"/>
        <v/>
      </c>
      <c r="B713" s="28" t="str">
        <f t="shared" si="22"/>
        <v/>
      </c>
      <c r="C713" s="164"/>
      <c r="D713" s="164"/>
      <c r="E713" s="164"/>
      <c r="F713" s="164"/>
    </row>
    <row r="714" spans="1:6">
      <c r="A714" s="28" t="str">
        <f t="shared" si="23"/>
        <v/>
      </c>
      <c r="B714" s="28" t="str">
        <f t="shared" si="22"/>
        <v/>
      </c>
      <c r="C714" s="164"/>
      <c r="D714" s="164"/>
      <c r="E714" s="164"/>
      <c r="F714" s="164"/>
    </row>
    <row r="715" spans="1:6">
      <c r="A715" s="28" t="str">
        <f t="shared" si="23"/>
        <v/>
      </c>
      <c r="B715" s="28" t="str">
        <f t="shared" si="22"/>
        <v/>
      </c>
      <c r="C715" s="164"/>
      <c r="D715" s="164"/>
      <c r="E715" s="164"/>
      <c r="F715" s="164"/>
    </row>
    <row r="716" spans="1:6">
      <c r="A716" s="28" t="str">
        <f t="shared" si="23"/>
        <v/>
      </c>
      <c r="B716" s="28" t="str">
        <f t="shared" si="22"/>
        <v/>
      </c>
      <c r="C716" s="164"/>
      <c r="D716" s="164"/>
      <c r="E716" s="164"/>
      <c r="F716" s="164"/>
    </row>
    <row r="717" spans="1:6">
      <c r="A717" s="28" t="str">
        <f t="shared" si="23"/>
        <v/>
      </c>
      <c r="B717" s="28" t="str">
        <f t="shared" si="22"/>
        <v/>
      </c>
      <c r="C717" s="164"/>
      <c r="D717" s="164"/>
      <c r="E717" s="164"/>
      <c r="F717" s="164"/>
    </row>
    <row r="718" spans="1:6">
      <c r="A718" s="28" t="str">
        <f t="shared" si="23"/>
        <v/>
      </c>
      <c r="B718" s="28" t="str">
        <f t="shared" si="22"/>
        <v/>
      </c>
      <c r="C718" s="164"/>
      <c r="D718" s="164"/>
      <c r="E718" s="164"/>
      <c r="F718" s="164"/>
    </row>
    <row r="719" spans="1:6">
      <c r="A719" s="28" t="str">
        <f t="shared" si="23"/>
        <v/>
      </c>
      <c r="B719" s="28" t="str">
        <f t="shared" si="22"/>
        <v/>
      </c>
      <c r="C719" s="164"/>
      <c r="D719" s="164"/>
      <c r="E719" s="164"/>
      <c r="F719" s="164"/>
    </row>
    <row r="720" spans="1:6">
      <c r="A720" s="28" t="str">
        <f t="shared" si="23"/>
        <v/>
      </c>
      <c r="B720" s="28" t="str">
        <f t="shared" si="22"/>
        <v/>
      </c>
      <c r="C720" s="164"/>
      <c r="D720" s="164"/>
      <c r="E720" s="164"/>
      <c r="F720" s="164"/>
    </row>
    <row r="721" spans="1:6">
      <c r="A721" s="28" t="str">
        <f t="shared" si="23"/>
        <v/>
      </c>
      <c r="B721" s="28" t="str">
        <f t="shared" si="22"/>
        <v/>
      </c>
      <c r="C721" s="164"/>
      <c r="D721" s="164"/>
      <c r="E721" s="164"/>
      <c r="F721" s="164"/>
    </row>
    <row r="722" spans="1:6">
      <c r="A722" s="28" t="str">
        <f t="shared" si="23"/>
        <v/>
      </c>
      <c r="B722" s="28" t="str">
        <f t="shared" si="22"/>
        <v/>
      </c>
      <c r="C722" s="164"/>
      <c r="D722" s="164"/>
      <c r="E722" s="164"/>
      <c r="F722" s="164"/>
    </row>
    <row r="723" spans="1:6">
      <c r="A723" s="28" t="str">
        <f t="shared" si="23"/>
        <v/>
      </c>
      <c r="B723" s="28" t="str">
        <f t="shared" si="22"/>
        <v/>
      </c>
      <c r="C723" s="164"/>
      <c r="D723" s="164"/>
      <c r="E723" s="164"/>
      <c r="F723" s="164"/>
    </row>
    <row r="724" spans="1:6">
      <c r="A724" s="28" t="str">
        <f t="shared" si="23"/>
        <v/>
      </c>
      <c r="B724" s="28" t="str">
        <f t="shared" si="22"/>
        <v/>
      </c>
      <c r="C724" s="164"/>
      <c r="D724" s="164"/>
      <c r="E724" s="164"/>
      <c r="F724" s="164"/>
    </row>
    <row r="725" spans="1:6">
      <c r="A725" s="28" t="str">
        <f t="shared" si="23"/>
        <v/>
      </c>
      <c r="B725" s="28" t="str">
        <f t="shared" si="22"/>
        <v/>
      </c>
      <c r="C725" s="164"/>
      <c r="D725" s="164"/>
      <c r="E725" s="164"/>
      <c r="F725" s="164"/>
    </row>
    <row r="726" spans="1:6">
      <c r="A726" s="28" t="str">
        <f t="shared" si="23"/>
        <v/>
      </c>
      <c r="B726" s="28" t="str">
        <f t="shared" si="22"/>
        <v/>
      </c>
      <c r="C726" s="164"/>
      <c r="D726" s="164"/>
      <c r="E726" s="164"/>
      <c r="F726" s="164"/>
    </row>
    <row r="727" spans="1:6">
      <c r="A727" s="28" t="str">
        <f t="shared" si="23"/>
        <v/>
      </c>
      <c r="B727" s="28" t="str">
        <f t="shared" si="22"/>
        <v/>
      </c>
      <c r="C727" s="164"/>
      <c r="D727" s="164"/>
      <c r="E727" s="164"/>
      <c r="F727" s="164"/>
    </row>
    <row r="728" spans="1:6">
      <c r="A728" s="28" t="str">
        <f t="shared" si="23"/>
        <v/>
      </c>
      <c r="B728" s="28" t="str">
        <f t="shared" si="22"/>
        <v/>
      </c>
      <c r="C728" s="164"/>
      <c r="D728" s="164"/>
      <c r="E728" s="164"/>
      <c r="F728" s="164"/>
    </row>
    <row r="729" spans="1:6">
      <c r="A729" s="28" t="str">
        <f t="shared" si="23"/>
        <v/>
      </c>
      <c r="B729" s="28" t="str">
        <f t="shared" si="22"/>
        <v/>
      </c>
      <c r="C729" s="164"/>
      <c r="D729" s="164"/>
      <c r="E729" s="164"/>
      <c r="F729" s="164"/>
    </row>
    <row r="730" spans="1:6">
      <c r="A730" s="28" t="str">
        <f t="shared" si="23"/>
        <v/>
      </c>
      <c r="B730" s="28" t="str">
        <f t="shared" si="22"/>
        <v/>
      </c>
      <c r="C730" s="164"/>
      <c r="D730" s="164"/>
      <c r="E730" s="164"/>
      <c r="F730" s="164"/>
    </row>
    <row r="731" spans="1:6">
      <c r="A731" s="28" t="str">
        <f t="shared" si="23"/>
        <v/>
      </c>
      <c r="B731" s="28" t="str">
        <f t="shared" si="22"/>
        <v/>
      </c>
      <c r="C731" s="164"/>
      <c r="D731" s="164"/>
      <c r="E731" s="164"/>
      <c r="F731" s="164"/>
    </row>
    <row r="732" spans="1:6">
      <c r="A732" s="28" t="str">
        <f t="shared" si="23"/>
        <v/>
      </c>
      <c r="B732" s="28" t="str">
        <f t="shared" si="22"/>
        <v/>
      </c>
      <c r="C732" s="164"/>
      <c r="D732" s="164"/>
      <c r="E732" s="164"/>
      <c r="F732" s="164"/>
    </row>
    <row r="733" spans="1:6">
      <c r="A733" s="28" t="str">
        <f t="shared" si="23"/>
        <v/>
      </c>
      <c r="B733" s="28" t="str">
        <f t="shared" si="22"/>
        <v/>
      </c>
      <c r="C733" s="164"/>
      <c r="D733" s="164"/>
      <c r="E733" s="164"/>
      <c r="F733" s="164"/>
    </row>
    <row r="734" spans="1:6">
      <c r="A734" s="28" t="str">
        <f t="shared" si="23"/>
        <v/>
      </c>
      <c r="B734" s="28" t="str">
        <f t="shared" si="22"/>
        <v/>
      </c>
      <c r="C734" s="164"/>
      <c r="D734" s="164"/>
      <c r="E734" s="164"/>
      <c r="F734" s="164"/>
    </row>
    <row r="735" spans="1:6">
      <c r="A735" s="28" t="str">
        <f t="shared" si="23"/>
        <v/>
      </c>
      <c r="B735" s="28" t="str">
        <f t="shared" si="22"/>
        <v/>
      </c>
      <c r="C735" s="164"/>
      <c r="D735" s="164"/>
      <c r="E735" s="164"/>
      <c r="F735" s="164"/>
    </row>
    <row r="736" spans="1:6">
      <c r="A736" s="28" t="str">
        <f t="shared" si="23"/>
        <v/>
      </c>
      <c r="B736" s="28" t="str">
        <f t="shared" si="22"/>
        <v/>
      </c>
      <c r="C736" s="164"/>
      <c r="D736" s="164"/>
      <c r="E736" s="164"/>
      <c r="F736" s="164"/>
    </row>
    <row r="737" spans="1:6">
      <c r="A737" s="28" t="str">
        <f t="shared" si="23"/>
        <v/>
      </c>
      <c r="B737" s="28" t="str">
        <f t="shared" si="22"/>
        <v/>
      </c>
      <c r="C737" s="164"/>
      <c r="D737" s="164"/>
      <c r="E737" s="164"/>
      <c r="F737" s="164"/>
    </row>
    <row r="738" spans="1:6">
      <c r="A738" s="28" t="str">
        <f t="shared" si="23"/>
        <v/>
      </c>
      <c r="B738" s="28" t="str">
        <f t="shared" si="22"/>
        <v/>
      </c>
      <c r="C738" s="164"/>
      <c r="D738" s="164"/>
      <c r="E738" s="164"/>
      <c r="F738" s="164"/>
    </row>
    <row r="739" spans="1:6">
      <c r="A739" s="28" t="str">
        <f t="shared" si="23"/>
        <v/>
      </c>
      <c r="B739" s="28" t="str">
        <f t="shared" si="22"/>
        <v/>
      </c>
      <c r="C739" s="164"/>
      <c r="D739" s="164"/>
      <c r="E739" s="164"/>
      <c r="F739" s="164"/>
    </row>
    <row r="740" spans="1:6">
      <c r="A740" s="28" t="str">
        <f t="shared" si="23"/>
        <v/>
      </c>
      <c r="B740" s="28" t="str">
        <f t="shared" si="22"/>
        <v/>
      </c>
      <c r="C740" s="164"/>
      <c r="D740" s="164"/>
      <c r="E740" s="164"/>
      <c r="F740" s="164"/>
    </row>
    <row r="741" spans="1:6">
      <c r="A741" s="28" t="str">
        <f t="shared" si="23"/>
        <v/>
      </c>
      <c r="B741" s="28" t="str">
        <f t="shared" si="22"/>
        <v/>
      </c>
      <c r="C741" s="164"/>
      <c r="D741" s="164"/>
      <c r="E741" s="164"/>
      <c r="F741" s="164"/>
    </row>
    <row r="742" spans="1:6">
      <c r="A742" s="28" t="str">
        <f t="shared" si="23"/>
        <v/>
      </c>
      <c r="B742" s="28" t="str">
        <f t="shared" si="22"/>
        <v/>
      </c>
      <c r="C742" s="164"/>
      <c r="D742" s="164"/>
      <c r="E742" s="164"/>
      <c r="F742" s="164"/>
    </row>
    <row r="743" spans="1:6">
      <c r="A743" s="28" t="str">
        <f t="shared" si="23"/>
        <v/>
      </c>
      <c r="B743" s="28" t="str">
        <f t="shared" si="22"/>
        <v/>
      </c>
      <c r="C743" s="164"/>
      <c r="D743" s="164"/>
      <c r="E743" s="164"/>
      <c r="F743" s="164"/>
    </row>
    <row r="744" spans="1:6">
      <c r="A744" s="28" t="str">
        <f t="shared" si="23"/>
        <v/>
      </c>
      <c r="B744" s="28" t="str">
        <f t="shared" si="22"/>
        <v/>
      </c>
      <c r="C744" s="164"/>
      <c r="D744" s="164"/>
      <c r="E744" s="164"/>
      <c r="F744" s="164"/>
    </row>
    <row r="745" spans="1:6">
      <c r="A745" s="28" t="str">
        <f t="shared" si="23"/>
        <v/>
      </c>
      <c r="B745" s="28" t="str">
        <f t="shared" si="22"/>
        <v/>
      </c>
      <c r="C745" s="164"/>
      <c r="D745" s="164"/>
      <c r="E745" s="164"/>
      <c r="F745" s="164"/>
    </row>
    <row r="746" spans="1:6">
      <c r="A746" s="28" t="str">
        <f t="shared" si="23"/>
        <v/>
      </c>
      <c r="B746" s="28" t="str">
        <f t="shared" si="22"/>
        <v/>
      </c>
      <c r="C746" s="164"/>
      <c r="D746" s="164"/>
      <c r="E746" s="164"/>
      <c r="F746" s="164"/>
    </row>
    <row r="747" spans="1:6">
      <c r="A747" s="28" t="str">
        <f t="shared" si="23"/>
        <v/>
      </c>
      <c r="B747" s="28" t="str">
        <f t="shared" si="22"/>
        <v/>
      </c>
      <c r="C747" s="164"/>
      <c r="D747" s="164"/>
      <c r="E747" s="164"/>
      <c r="F747" s="164"/>
    </row>
    <row r="748" spans="1:6">
      <c r="A748" s="28" t="str">
        <f t="shared" si="23"/>
        <v/>
      </c>
      <c r="B748" s="28" t="str">
        <f t="shared" si="22"/>
        <v/>
      </c>
      <c r="C748" s="164"/>
      <c r="D748" s="164"/>
      <c r="E748" s="164"/>
      <c r="F748" s="164"/>
    </row>
    <row r="749" spans="1:6">
      <c r="A749" s="28" t="str">
        <f t="shared" si="23"/>
        <v/>
      </c>
      <c r="B749" s="28" t="str">
        <f t="shared" si="22"/>
        <v/>
      </c>
      <c r="C749" s="164"/>
      <c r="D749" s="164"/>
      <c r="E749" s="164"/>
      <c r="F749" s="164"/>
    </row>
    <row r="750" spans="1:6">
      <c r="A750" s="28" t="str">
        <f t="shared" si="23"/>
        <v/>
      </c>
      <c r="B750" s="28" t="str">
        <f t="shared" si="22"/>
        <v/>
      </c>
      <c r="C750" s="164"/>
      <c r="D750" s="164"/>
      <c r="E750" s="164"/>
      <c r="F750" s="164"/>
    </row>
    <row r="751" spans="1:6">
      <c r="A751" s="28" t="str">
        <f t="shared" si="23"/>
        <v/>
      </c>
      <c r="B751" s="28" t="str">
        <f t="shared" si="22"/>
        <v/>
      </c>
      <c r="C751" s="164"/>
      <c r="D751" s="164"/>
      <c r="E751" s="164"/>
      <c r="F751" s="164"/>
    </row>
    <row r="752" spans="1:6">
      <c r="A752" s="28" t="str">
        <f t="shared" si="23"/>
        <v/>
      </c>
      <c r="B752" s="28" t="str">
        <f t="shared" si="22"/>
        <v/>
      </c>
      <c r="C752" s="164"/>
      <c r="D752" s="164"/>
      <c r="E752" s="164"/>
      <c r="F752" s="164"/>
    </row>
    <row r="753" spans="1:6">
      <c r="A753" s="28" t="str">
        <f t="shared" si="23"/>
        <v/>
      </c>
      <c r="B753" s="28" t="str">
        <f t="shared" si="22"/>
        <v/>
      </c>
      <c r="C753" s="164"/>
      <c r="D753" s="164"/>
      <c r="E753" s="164"/>
      <c r="F753" s="164"/>
    </row>
    <row r="754" spans="1:6">
      <c r="A754" s="28" t="str">
        <f t="shared" si="23"/>
        <v/>
      </c>
      <c r="B754" s="28" t="str">
        <f t="shared" si="22"/>
        <v/>
      </c>
      <c r="C754" s="164"/>
      <c r="D754" s="164"/>
      <c r="E754" s="164"/>
      <c r="F754" s="164"/>
    </row>
    <row r="755" spans="1:6">
      <c r="A755" s="28" t="str">
        <f t="shared" si="23"/>
        <v/>
      </c>
      <c r="B755" s="28" t="str">
        <f t="shared" si="22"/>
        <v/>
      </c>
      <c r="C755" s="164"/>
      <c r="D755" s="164"/>
      <c r="E755" s="164"/>
      <c r="F755" s="164"/>
    </row>
    <row r="756" spans="1:6">
      <c r="A756" s="28" t="str">
        <f t="shared" si="23"/>
        <v/>
      </c>
      <c r="B756" s="28" t="str">
        <f t="shared" si="22"/>
        <v/>
      </c>
      <c r="C756" s="164"/>
      <c r="D756" s="164"/>
      <c r="E756" s="164"/>
      <c r="F756" s="164"/>
    </row>
    <row r="757" spans="1:6">
      <c r="A757" s="28" t="str">
        <f t="shared" si="23"/>
        <v/>
      </c>
      <c r="B757" s="28" t="str">
        <f t="shared" si="22"/>
        <v/>
      </c>
      <c r="C757" s="164"/>
      <c r="D757" s="164"/>
      <c r="E757" s="164"/>
      <c r="F757" s="164"/>
    </row>
    <row r="758" spans="1:6">
      <c r="A758" s="28" t="str">
        <f t="shared" si="23"/>
        <v/>
      </c>
      <c r="B758" s="28" t="str">
        <f t="shared" si="22"/>
        <v/>
      </c>
      <c r="C758" s="164"/>
      <c r="D758" s="164"/>
      <c r="E758" s="164"/>
      <c r="F758" s="164"/>
    </row>
    <row r="759" spans="1:6">
      <c r="A759" s="28" t="str">
        <f t="shared" si="23"/>
        <v/>
      </c>
      <c r="B759" s="28" t="str">
        <f t="shared" si="22"/>
        <v/>
      </c>
      <c r="C759" s="164"/>
      <c r="D759" s="164"/>
      <c r="E759" s="164"/>
      <c r="F759" s="164"/>
    </row>
    <row r="760" spans="1:6">
      <c r="A760" s="28" t="str">
        <f t="shared" si="23"/>
        <v/>
      </c>
      <c r="B760" s="28" t="str">
        <f t="shared" si="22"/>
        <v/>
      </c>
      <c r="C760" s="164"/>
      <c r="D760" s="164"/>
      <c r="E760" s="164"/>
      <c r="F760" s="164"/>
    </row>
    <row r="761" spans="1:6">
      <c r="A761" s="28" t="str">
        <f t="shared" si="23"/>
        <v/>
      </c>
      <c r="B761" s="28" t="str">
        <f t="shared" si="22"/>
        <v/>
      </c>
      <c r="C761" s="164"/>
      <c r="D761" s="164"/>
      <c r="E761" s="164"/>
      <c r="F761" s="164"/>
    </row>
    <row r="762" spans="1:6">
      <c r="A762" s="28" t="str">
        <f t="shared" si="23"/>
        <v/>
      </c>
      <c r="B762" s="28" t="str">
        <f t="shared" si="22"/>
        <v/>
      </c>
      <c r="C762" s="164"/>
      <c r="D762" s="164"/>
      <c r="E762" s="164"/>
      <c r="F762" s="164"/>
    </row>
    <row r="763" spans="1:6">
      <c r="A763" s="28" t="str">
        <f t="shared" si="23"/>
        <v/>
      </c>
      <c r="B763" s="28" t="str">
        <f t="shared" si="22"/>
        <v/>
      </c>
      <c r="C763" s="164"/>
      <c r="D763" s="164"/>
      <c r="E763" s="164"/>
      <c r="F763" s="164"/>
    </row>
    <row r="764" spans="1:6">
      <c r="A764" s="28" t="str">
        <f t="shared" si="23"/>
        <v/>
      </c>
      <c r="B764" s="28" t="str">
        <f t="shared" si="22"/>
        <v/>
      </c>
      <c r="C764" s="164"/>
      <c r="D764" s="164"/>
      <c r="E764" s="164"/>
      <c r="F764" s="164"/>
    </row>
    <row r="765" spans="1:6">
      <c r="A765" s="28" t="str">
        <f t="shared" si="23"/>
        <v/>
      </c>
      <c r="B765" s="28" t="str">
        <f t="shared" si="22"/>
        <v/>
      </c>
      <c r="C765" s="164"/>
      <c r="D765" s="164"/>
      <c r="E765" s="164"/>
      <c r="F765" s="164"/>
    </row>
    <row r="766" spans="1:6">
      <c r="A766" s="28" t="str">
        <f t="shared" si="23"/>
        <v/>
      </c>
      <c r="B766" s="28" t="str">
        <f t="shared" si="22"/>
        <v/>
      </c>
      <c r="C766" s="164"/>
      <c r="D766" s="164"/>
      <c r="E766" s="164"/>
      <c r="F766" s="164"/>
    </row>
    <row r="767" spans="1:6">
      <c r="A767" s="28" t="str">
        <f t="shared" si="23"/>
        <v/>
      </c>
      <c r="B767" s="28" t="str">
        <f t="shared" si="22"/>
        <v/>
      </c>
      <c r="C767" s="164"/>
      <c r="D767" s="164"/>
      <c r="E767" s="164"/>
      <c r="F767" s="164"/>
    </row>
    <row r="768" spans="1:6">
      <c r="A768" s="28" t="str">
        <f t="shared" si="23"/>
        <v/>
      </c>
      <c r="B768" s="28" t="str">
        <f t="shared" si="22"/>
        <v/>
      </c>
      <c r="C768" s="164"/>
      <c r="D768" s="164"/>
      <c r="E768" s="164"/>
      <c r="F768" s="164"/>
    </row>
    <row r="769" spans="1:6">
      <c r="A769" s="28" t="str">
        <f t="shared" si="23"/>
        <v/>
      </c>
      <c r="B769" s="28" t="str">
        <f t="shared" si="22"/>
        <v/>
      </c>
      <c r="C769" s="164"/>
      <c r="D769" s="164"/>
      <c r="E769" s="164"/>
      <c r="F769" s="164"/>
    </row>
    <row r="770" spans="1:6">
      <c r="A770" s="28" t="str">
        <f t="shared" si="23"/>
        <v/>
      </c>
      <c r="B770" s="28" t="str">
        <f t="shared" si="22"/>
        <v/>
      </c>
      <c r="C770" s="164"/>
      <c r="D770" s="164"/>
      <c r="E770" s="164"/>
      <c r="F770" s="164"/>
    </row>
    <row r="771" spans="1:6">
      <c r="A771" s="28" t="str">
        <f t="shared" si="23"/>
        <v/>
      </c>
      <c r="B771" s="28" t="str">
        <f t="shared" si="22"/>
        <v/>
      </c>
      <c r="C771" s="164"/>
      <c r="D771" s="164"/>
      <c r="E771" s="164"/>
      <c r="F771" s="164"/>
    </row>
    <row r="772" spans="1:6">
      <c r="A772" s="28" t="str">
        <f t="shared" si="23"/>
        <v/>
      </c>
      <c r="B772" s="28" t="str">
        <f t="shared" si="22"/>
        <v/>
      </c>
      <c r="C772" s="164"/>
      <c r="D772" s="164"/>
      <c r="E772" s="164"/>
      <c r="F772" s="164"/>
    </row>
    <row r="773" spans="1:6">
      <c r="A773" s="28" t="str">
        <f t="shared" si="23"/>
        <v/>
      </c>
      <c r="B773" s="28" t="str">
        <f t="shared" si="22"/>
        <v/>
      </c>
      <c r="C773" s="164"/>
      <c r="D773" s="164"/>
      <c r="E773" s="164"/>
      <c r="F773" s="164"/>
    </row>
    <row r="774" spans="1:6">
      <c r="A774" s="28" t="str">
        <f t="shared" si="23"/>
        <v/>
      </c>
      <c r="B774" s="28" t="str">
        <f t="shared" ref="B774:B837" si="24">CONCATENATE(C774,E774)</f>
        <v/>
      </c>
      <c r="C774" s="164"/>
      <c r="D774" s="164"/>
      <c r="E774" s="164"/>
      <c r="F774" s="164"/>
    </row>
    <row r="775" spans="1:6">
      <c r="A775" s="28" t="str">
        <f t="shared" ref="A775:A838" si="25">CONCATENATE(D775,E775)</f>
        <v/>
      </c>
      <c r="B775" s="28" t="str">
        <f t="shared" si="24"/>
        <v/>
      </c>
      <c r="C775" s="164"/>
      <c r="D775" s="164"/>
      <c r="E775" s="164"/>
      <c r="F775" s="164"/>
    </row>
    <row r="776" spans="1:6">
      <c r="A776" s="28" t="str">
        <f t="shared" si="25"/>
        <v/>
      </c>
      <c r="B776" s="28" t="str">
        <f t="shared" si="24"/>
        <v/>
      </c>
      <c r="C776" s="164"/>
      <c r="D776" s="164"/>
      <c r="E776" s="164"/>
      <c r="F776" s="164"/>
    </row>
    <row r="777" spans="1:6">
      <c r="A777" s="28" t="str">
        <f t="shared" si="25"/>
        <v/>
      </c>
      <c r="B777" s="28" t="str">
        <f t="shared" si="24"/>
        <v/>
      </c>
      <c r="C777" s="164"/>
      <c r="D777" s="164"/>
      <c r="E777" s="164"/>
      <c r="F777" s="164"/>
    </row>
    <row r="778" spans="1:6">
      <c r="A778" s="28" t="str">
        <f t="shared" si="25"/>
        <v/>
      </c>
      <c r="B778" s="28" t="str">
        <f t="shared" si="24"/>
        <v/>
      </c>
      <c r="C778" s="164"/>
      <c r="D778" s="164"/>
      <c r="E778" s="164"/>
      <c r="F778" s="164"/>
    </row>
    <row r="779" spans="1:6">
      <c r="A779" s="28" t="str">
        <f t="shared" si="25"/>
        <v/>
      </c>
      <c r="B779" s="28" t="str">
        <f t="shared" si="24"/>
        <v/>
      </c>
      <c r="C779" s="164"/>
      <c r="D779" s="164"/>
      <c r="E779" s="164"/>
      <c r="F779" s="164"/>
    </row>
    <row r="780" spans="1:6">
      <c r="A780" s="28" t="str">
        <f t="shared" si="25"/>
        <v/>
      </c>
      <c r="B780" s="28" t="str">
        <f t="shared" si="24"/>
        <v/>
      </c>
      <c r="C780" s="164"/>
      <c r="D780" s="164"/>
      <c r="E780" s="164"/>
      <c r="F780" s="164"/>
    </row>
    <row r="781" spans="1:6">
      <c r="A781" s="28" t="str">
        <f t="shared" si="25"/>
        <v/>
      </c>
      <c r="B781" s="28" t="str">
        <f t="shared" si="24"/>
        <v/>
      </c>
      <c r="C781" s="164"/>
      <c r="D781" s="164"/>
      <c r="E781" s="164"/>
      <c r="F781" s="164"/>
    </row>
    <row r="782" spans="1:6">
      <c r="A782" s="28" t="str">
        <f t="shared" si="25"/>
        <v/>
      </c>
      <c r="B782" s="28" t="str">
        <f t="shared" si="24"/>
        <v/>
      </c>
      <c r="C782" s="164"/>
      <c r="D782" s="164"/>
      <c r="E782" s="164"/>
      <c r="F782" s="164"/>
    </row>
    <row r="783" spans="1:6">
      <c r="A783" s="28" t="str">
        <f t="shared" si="25"/>
        <v/>
      </c>
      <c r="B783" s="28" t="str">
        <f t="shared" si="24"/>
        <v/>
      </c>
      <c r="C783" s="164"/>
      <c r="D783" s="164"/>
      <c r="E783" s="164"/>
      <c r="F783" s="164"/>
    </row>
    <row r="784" spans="1:6">
      <c r="A784" s="28" t="str">
        <f t="shared" si="25"/>
        <v/>
      </c>
      <c r="B784" s="28" t="str">
        <f t="shared" si="24"/>
        <v/>
      </c>
      <c r="C784" s="164"/>
      <c r="D784" s="164"/>
      <c r="E784" s="164"/>
      <c r="F784" s="164"/>
    </row>
    <row r="785" spans="1:6">
      <c r="A785" s="28" t="str">
        <f t="shared" si="25"/>
        <v/>
      </c>
      <c r="B785" s="28" t="str">
        <f t="shared" si="24"/>
        <v/>
      </c>
      <c r="C785" s="164"/>
      <c r="D785" s="164"/>
      <c r="E785" s="164"/>
      <c r="F785" s="164"/>
    </row>
    <row r="786" spans="1:6">
      <c r="A786" s="28" t="str">
        <f t="shared" si="25"/>
        <v/>
      </c>
      <c r="B786" s="28" t="str">
        <f t="shared" si="24"/>
        <v/>
      </c>
      <c r="C786" s="164"/>
      <c r="D786" s="164"/>
      <c r="E786" s="164"/>
      <c r="F786" s="164"/>
    </row>
    <row r="787" spans="1:6">
      <c r="A787" s="28" t="str">
        <f t="shared" si="25"/>
        <v/>
      </c>
      <c r="B787" s="28" t="str">
        <f t="shared" si="24"/>
        <v/>
      </c>
      <c r="C787" s="164"/>
      <c r="D787" s="164"/>
      <c r="E787" s="164"/>
      <c r="F787" s="164"/>
    </row>
    <row r="788" spans="1:6">
      <c r="A788" s="28" t="str">
        <f t="shared" si="25"/>
        <v/>
      </c>
      <c r="B788" s="28" t="str">
        <f t="shared" si="24"/>
        <v/>
      </c>
      <c r="C788" s="164"/>
      <c r="D788" s="164"/>
      <c r="E788" s="164"/>
      <c r="F788" s="164"/>
    </row>
    <row r="789" spans="1:6">
      <c r="A789" s="28" t="str">
        <f t="shared" si="25"/>
        <v/>
      </c>
      <c r="B789" s="28" t="str">
        <f t="shared" si="24"/>
        <v/>
      </c>
      <c r="C789" s="164"/>
      <c r="D789" s="164"/>
      <c r="E789" s="164"/>
      <c r="F789" s="164"/>
    </row>
    <row r="790" spans="1:6">
      <c r="A790" s="28" t="str">
        <f t="shared" si="25"/>
        <v/>
      </c>
      <c r="B790" s="28" t="str">
        <f t="shared" si="24"/>
        <v/>
      </c>
      <c r="C790" s="164"/>
      <c r="D790" s="164"/>
      <c r="E790" s="164"/>
      <c r="F790" s="164"/>
    </row>
    <row r="791" spans="1:6">
      <c r="A791" s="28" t="str">
        <f t="shared" si="25"/>
        <v/>
      </c>
      <c r="B791" s="28" t="str">
        <f t="shared" si="24"/>
        <v/>
      </c>
      <c r="C791" s="164"/>
      <c r="D791" s="164"/>
      <c r="E791" s="164"/>
      <c r="F791" s="164"/>
    </row>
    <row r="792" spans="1:6">
      <c r="A792" s="28" t="str">
        <f t="shared" si="25"/>
        <v/>
      </c>
      <c r="B792" s="28" t="str">
        <f t="shared" si="24"/>
        <v/>
      </c>
      <c r="C792" s="164"/>
      <c r="D792" s="164"/>
      <c r="E792" s="164"/>
      <c r="F792" s="164"/>
    </row>
    <row r="793" spans="1:6">
      <c r="A793" s="28" t="str">
        <f t="shared" si="25"/>
        <v/>
      </c>
      <c r="B793" s="28" t="str">
        <f t="shared" si="24"/>
        <v/>
      </c>
      <c r="C793" s="164"/>
      <c r="D793" s="164"/>
      <c r="E793" s="164"/>
      <c r="F793" s="164"/>
    </row>
    <row r="794" spans="1:6">
      <c r="A794" s="28" t="str">
        <f t="shared" si="25"/>
        <v/>
      </c>
      <c r="B794" s="28" t="str">
        <f t="shared" si="24"/>
        <v/>
      </c>
      <c r="C794" s="164"/>
      <c r="D794" s="164"/>
      <c r="E794" s="164"/>
      <c r="F794" s="164"/>
    </row>
    <row r="795" spans="1:6">
      <c r="A795" s="28" t="str">
        <f t="shared" si="25"/>
        <v/>
      </c>
      <c r="B795" s="28" t="str">
        <f t="shared" si="24"/>
        <v/>
      </c>
      <c r="C795" s="164"/>
      <c r="D795" s="164"/>
      <c r="E795" s="164"/>
      <c r="F795" s="164"/>
    </row>
    <row r="796" spans="1:6">
      <c r="A796" s="28" t="str">
        <f t="shared" si="25"/>
        <v/>
      </c>
      <c r="B796" s="28" t="str">
        <f t="shared" si="24"/>
        <v/>
      </c>
      <c r="C796" s="164"/>
      <c r="D796" s="164"/>
      <c r="E796" s="164"/>
      <c r="F796" s="164"/>
    </row>
    <row r="797" spans="1:6">
      <c r="A797" s="28" t="str">
        <f t="shared" si="25"/>
        <v/>
      </c>
      <c r="B797" s="28" t="str">
        <f t="shared" si="24"/>
        <v/>
      </c>
      <c r="C797" s="164"/>
      <c r="D797" s="164"/>
      <c r="E797" s="164"/>
      <c r="F797" s="164"/>
    </row>
    <row r="798" spans="1:6">
      <c r="A798" s="28" t="str">
        <f t="shared" si="25"/>
        <v/>
      </c>
      <c r="B798" s="28" t="str">
        <f t="shared" si="24"/>
        <v/>
      </c>
      <c r="C798" s="164"/>
      <c r="D798" s="164"/>
      <c r="E798" s="164"/>
      <c r="F798" s="164"/>
    </row>
    <row r="799" spans="1:6">
      <c r="A799" s="28" t="str">
        <f t="shared" si="25"/>
        <v/>
      </c>
      <c r="B799" s="28" t="str">
        <f t="shared" si="24"/>
        <v/>
      </c>
      <c r="C799" s="164"/>
      <c r="D799" s="164"/>
      <c r="E799" s="164"/>
      <c r="F799" s="164"/>
    </row>
    <row r="800" spans="1:6">
      <c r="A800" s="28" t="str">
        <f t="shared" si="25"/>
        <v/>
      </c>
      <c r="B800" s="28" t="str">
        <f t="shared" si="24"/>
        <v/>
      </c>
      <c r="C800" s="164"/>
      <c r="D800" s="164"/>
      <c r="E800" s="164"/>
      <c r="F800" s="164"/>
    </row>
    <row r="801" spans="1:6">
      <c r="A801" s="28" t="str">
        <f t="shared" si="25"/>
        <v/>
      </c>
      <c r="B801" s="28" t="str">
        <f t="shared" si="24"/>
        <v/>
      </c>
      <c r="C801" s="164"/>
      <c r="D801" s="164"/>
      <c r="E801" s="164"/>
      <c r="F801" s="164"/>
    </row>
    <row r="802" spans="1:6">
      <c r="A802" s="28" t="str">
        <f t="shared" si="25"/>
        <v/>
      </c>
      <c r="B802" s="28" t="str">
        <f t="shared" si="24"/>
        <v/>
      </c>
      <c r="C802" s="164"/>
      <c r="D802" s="164"/>
      <c r="E802" s="164"/>
      <c r="F802" s="164"/>
    </row>
    <row r="803" spans="1:6">
      <c r="A803" s="28" t="str">
        <f t="shared" si="25"/>
        <v/>
      </c>
      <c r="B803" s="28" t="str">
        <f t="shared" si="24"/>
        <v/>
      </c>
      <c r="C803" s="164"/>
      <c r="D803" s="164"/>
      <c r="E803" s="164"/>
      <c r="F803" s="164"/>
    </row>
    <row r="804" spans="1:6">
      <c r="A804" s="28" t="str">
        <f t="shared" si="25"/>
        <v/>
      </c>
      <c r="B804" s="28" t="str">
        <f t="shared" si="24"/>
        <v/>
      </c>
      <c r="C804" s="164"/>
      <c r="D804" s="164"/>
      <c r="E804" s="164"/>
      <c r="F804" s="164"/>
    </row>
    <row r="805" spans="1:6">
      <c r="A805" s="28" t="str">
        <f t="shared" si="25"/>
        <v/>
      </c>
      <c r="B805" s="28" t="str">
        <f t="shared" si="24"/>
        <v/>
      </c>
      <c r="C805" s="164"/>
      <c r="D805" s="164"/>
      <c r="E805" s="164"/>
      <c r="F805" s="164"/>
    </row>
    <row r="806" spans="1:6">
      <c r="A806" s="28" t="str">
        <f t="shared" si="25"/>
        <v/>
      </c>
      <c r="B806" s="28" t="str">
        <f t="shared" si="24"/>
        <v/>
      </c>
      <c r="C806" s="164"/>
      <c r="D806" s="164"/>
      <c r="E806" s="164"/>
      <c r="F806" s="164"/>
    </row>
    <row r="807" spans="1:6">
      <c r="A807" s="28" t="str">
        <f t="shared" si="25"/>
        <v/>
      </c>
      <c r="B807" s="28" t="str">
        <f t="shared" si="24"/>
        <v/>
      </c>
      <c r="C807" s="164"/>
      <c r="D807" s="164"/>
      <c r="E807" s="164"/>
      <c r="F807" s="164"/>
    </row>
    <row r="808" spans="1:6">
      <c r="A808" s="28" t="str">
        <f t="shared" si="25"/>
        <v/>
      </c>
      <c r="B808" s="28" t="str">
        <f t="shared" si="24"/>
        <v/>
      </c>
      <c r="C808" s="164"/>
      <c r="D808" s="164"/>
      <c r="E808" s="164"/>
      <c r="F808" s="164"/>
    </row>
    <row r="809" spans="1:6">
      <c r="A809" s="28" t="str">
        <f t="shared" si="25"/>
        <v/>
      </c>
      <c r="B809" s="28" t="str">
        <f t="shared" si="24"/>
        <v/>
      </c>
      <c r="C809" s="164"/>
      <c r="D809" s="164"/>
      <c r="E809" s="164"/>
      <c r="F809" s="164"/>
    </row>
    <row r="810" spans="1:6">
      <c r="A810" s="28" t="str">
        <f t="shared" si="25"/>
        <v/>
      </c>
      <c r="B810" s="28" t="str">
        <f t="shared" si="24"/>
        <v/>
      </c>
      <c r="C810" s="164"/>
      <c r="D810" s="164"/>
      <c r="E810" s="164"/>
      <c r="F810" s="164"/>
    </row>
    <row r="811" spans="1:6">
      <c r="A811" s="28" t="str">
        <f t="shared" si="25"/>
        <v/>
      </c>
      <c r="B811" s="28" t="str">
        <f t="shared" si="24"/>
        <v/>
      </c>
      <c r="C811" s="164"/>
      <c r="D811" s="164"/>
      <c r="E811" s="164"/>
      <c r="F811" s="164"/>
    </row>
    <row r="812" spans="1:6">
      <c r="A812" s="28" t="str">
        <f t="shared" si="25"/>
        <v/>
      </c>
      <c r="B812" s="28" t="str">
        <f t="shared" si="24"/>
        <v/>
      </c>
      <c r="C812" s="164"/>
      <c r="D812" s="164"/>
      <c r="E812" s="164"/>
      <c r="F812" s="164"/>
    </row>
    <row r="813" spans="1:6">
      <c r="A813" s="28" t="str">
        <f t="shared" si="25"/>
        <v/>
      </c>
      <c r="B813" s="28" t="str">
        <f t="shared" si="24"/>
        <v/>
      </c>
      <c r="C813" s="164"/>
      <c r="D813" s="164"/>
      <c r="E813" s="164"/>
      <c r="F813" s="164"/>
    </row>
    <row r="814" spans="1:6">
      <c r="A814" s="28" t="str">
        <f t="shared" si="25"/>
        <v/>
      </c>
      <c r="B814" s="28" t="str">
        <f t="shared" si="24"/>
        <v/>
      </c>
      <c r="C814" s="164"/>
      <c r="D814" s="164"/>
      <c r="E814" s="164"/>
      <c r="F814" s="164"/>
    </row>
    <row r="815" spans="1:6">
      <c r="A815" s="28" t="str">
        <f t="shared" si="25"/>
        <v/>
      </c>
      <c r="B815" s="28" t="str">
        <f t="shared" si="24"/>
        <v/>
      </c>
      <c r="C815" s="164"/>
      <c r="D815" s="164"/>
      <c r="E815" s="164"/>
      <c r="F815" s="164"/>
    </row>
    <row r="816" spans="1:6">
      <c r="A816" s="28" t="str">
        <f t="shared" si="25"/>
        <v/>
      </c>
      <c r="B816" s="28" t="str">
        <f t="shared" si="24"/>
        <v/>
      </c>
      <c r="C816" s="164"/>
      <c r="D816" s="164"/>
      <c r="E816" s="164"/>
      <c r="F816" s="164"/>
    </row>
    <row r="817" spans="1:6">
      <c r="A817" s="28" t="str">
        <f t="shared" si="25"/>
        <v/>
      </c>
      <c r="B817" s="28" t="str">
        <f t="shared" si="24"/>
        <v/>
      </c>
      <c r="C817" s="164"/>
      <c r="D817" s="164"/>
      <c r="E817" s="164"/>
      <c r="F817" s="164"/>
    </row>
    <row r="818" spans="1:6">
      <c r="A818" s="28" t="str">
        <f t="shared" si="25"/>
        <v/>
      </c>
      <c r="B818" s="28" t="str">
        <f t="shared" si="24"/>
        <v/>
      </c>
      <c r="C818" s="164"/>
      <c r="D818" s="164"/>
      <c r="E818" s="164"/>
      <c r="F818" s="164"/>
    </row>
    <row r="819" spans="1:6">
      <c r="A819" s="28" t="str">
        <f t="shared" si="25"/>
        <v/>
      </c>
      <c r="B819" s="28" t="str">
        <f t="shared" si="24"/>
        <v/>
      </c>
      <c r="C819" s="164"/>
      <c r="D819" s="164"/>
      <c r="E819" s="164"/>
      <c r="F819" s="164"/>
    </row>
    <row r="820" spans="1:6">
      <c r="A820" s="28" t="str">
        <f t="shared" si="25"/>
        <v/>
      </c>
      <c r="B820" s="28" t="str">
        <f t="shared" si="24"/>
        <v/>
      </c>
      <c r="C820" s="164"/>
      <c r="D820" s="164"/>
      <c r="E820" s="164"/>
      <c r="F820" s="164"/>
    </row>
    <row r="821" spans="1:6">
      <c r="A821" s="28" t="str">
        <f t="shared" si="25"/>
        <v/>
      </c>
      <c r="B821" s="28" t="str">
        <f t="shared" si="24"/>
        <v/>
      </c>
      <c r="C821" s="164"/>
      <c r="D821" s="164"/>
      <c r="E821" s="164"/>
      <c r="F821" s="164"/>
    </row>
    <row r="822" spans="1:6">
      <c r="A822" s="28" t="str">
        <f t="shared" si="25"/>
        <v/>
      </c>
      <c r="B822" s="28" t="str">
        <f t="shared" si="24"/>
        <v/>
      </c>
      <c r="C822" s="164"/>
      <c r="D822" s="164"/>
      <c r="E822" s="164"/>
      <c r="F822" s="164"/>
    </row>
    <row r="823" spans="1:6">
      <c r="A823" s="28" t="str">
        <f t="shared" si="25"/>
        <v/>
      </c>
      <c r="B823" s="28" t="str">
        <f t="shared" si="24"/>
        <v/>
      </c>
      <c r="C823" s="164"/>
      <c r="D823" s="164"/>
      <c r="E823" s="164"/>
      <c r="F823" s="164"/>
    </row>
    <row r="824" spans="1:6">
      <c r="A824" s="28" t="str">
        <f t="shared" si="25"/>
        <v/>
      </c>
      <c r="B824" s="28" t="str">
        <f t="shared" si="24"/>
        <v/>
      </c>
      <c r="C824" s="164"/>
      <c r="D824" s="164"/>
      <c r="E824" s="164"/>
      <c r="F824" s="164"/>
    </row>
    <row r="825" spans="1:6">
      <c r="A825" s="28" t="str">
        <f t="shared" si="25"/>
        <v/>
      </c>
      <c r="B825" s="28" t="str">
        <f t="shared" si="24"/>
        <v/>
      </c>
      <c r="C825" s="164"/>
      <c r="D825" s="164"/>
      <c r="E825" s="164"/>
      <c r="F825" s="164"/>
    </row>
    <row r="826" spans="1:6">
      <c r="A826" s="28" t="str">
        <f t="shared" si="25"/>
        <v/>
      </c>
      <c r="B826" s="28" t="str">
        <f t="shared" si="24"/>
        <v/>
      </c>
      <c r="C826" s="164"/>
      <c r="D826" s="164"/>
      <c r="E826" s="164"/>
      <c r="F826" s="164"/>
    </row>
    <row r="827" spans="1:6">
      <c r="A827" s="28" t="str">
        <f t="shared" si="25"/>
        <v/>
      </c>
      <c r="B827" s="28" t="str">
        <f t="shared" si="24"/>
        <v/>
      </c>
      <c r="C827" s="164"/>
      <c r="D827" s="164"/>
      <c r="E827" s="164"/>
      <c r="F827" s="164"/>
    </row>
    <row r="828" spans="1:6">
      <c r="A828" s="28" t="str">
        <f t="shared" si="25"/>
        <v/>
      </c>
      <c r="B828" s="28" t="str">
        <f t="shared" si="24"/>
        <v/>
      </c>
      <c r="C828" s="164"/>
      <c r="D828" s="164"/>
      <c r="E828" s="164"/>
      <c r="F828" s="164"/>
    </row>
    <row r="829" spans="1:6">
      <c r="A829" s="28" t="str">
        <f t="shared" si="25"/>
        <v/>
      </c>
      <c r="B829" s="28" t="str">
        <f t="shared" si="24"/>
        <v/>
      </c>
      <c r="C829" s="164"/>
      <c r="D829" s="164"/>
      <c r="E829" s="164"/>
      <c r="F829" s="164"/>
    </row>
    <row r="830" spans="1:6">
      <c r="A830" s="28" t="str">
        <f t="shared" si="25"/>
        <v/>
      </c>
      <c r="B830" s="28" t="str">
        <f t="shared" si="24"/>
        <v/>
      </c>
      <c r="C830" s="164"/>
      <c r="D830" s="164"/>
      <c r="E830" s="164"/>
      <c r="F830" s="164"/>
    </row>
    <row r="831" spans="1:6">
      <c r="A831" s="28" t="str">
        <f t="shared" si="25"/>
        <v/>
      </c>
      <c r="B831" s="28" t="str">
        <f t="shared" si="24"/>
        <v/>
      </c>
      <c r="C831" s="164"/>
      <c r="D831" s="164"/>
      <c r="E831" s="164"/>
      <c r="F831" s="164"/>
    </row>
    <row r="832" spans="1:6">
      <c r="A832" s="28" t="str">
        <f t="shared" si="25"/>
        <v/>
      </c>
      <c r="B832" s="28" t="str">
        <f t="shared" si="24"/>
        <v/>
      </c>
      <c r="C832" s="164"/>
      <c r="D832" s="164"/>
      <c r="E832" s="164"/>
      <c r="F832" s="164"/>
    </row>
    <row r="833" spans="1:6">
      <c r="A833" s="28" t="str">
        <f t="shared" si="25"/>
        <v/>
      </c>
      <c r="B833" s="28" t="str">
        <f t="shared" si="24"/>
        <v/>
      </c>
      <c r="C833" s="164"/>
      <c r="D833" s="164"/>
      <c r="E833" s="164"/>
      <c r="F833" s="164"/>
    </row>
    <row r="834" spans="1:6">
      <c r="A834" s="28" t="str">
        <f t="shared" si="25"/>
        <v/>
      </c>
      <c r="B834" s="28" t="str">
        <f t="shared" si="24"/>
        <v/>
      </c>
      <c r="C834" s="164"/>
      <c r="D834" s="164"/>
      <c r="E834" s="164"/>
      <c r="F834" s="164"/>
    </row>
    <row r="835" spans="1:6">
      <c r="A835" s="28" t="str">
        <f t="shared" si="25"/>
        <v/>
      </c>
      <c r="B835" s="28" t="str">
        <f t="shared" si="24"/>
        <v/>
      </c>
      <c r="C835" s="164"/>
      <c r="D835" s="164"/>
      <c r="E835" s="164"/>
      <c r="F835" s="164"/>
    </row>
    <row r="836" spans="1:6">
      <c r="A836" s="28" t="str">
        <f t="shared" si="25"/>
        <v/>
      </c>
      <c r="B836" s="28" t="str">
        <f t="shared" si="24"/>
        <v/>
      </c>
      <c r="C836" s="164"/>
      <c r="D836" s="164"/>
      <c r="E836" s="164"/>
      <c r="F836" s="164"/>
    </row>
    <row r="837" spans="1:6">
      <c r="A837" s="28" t="str">
        <f t="shared" si="25"/>
        <v/>
      </c>
      <c r="B837" s="28" t="str">
        <f t="shared" si="24"/>
        <v/>
      </c>
      <c r="C837" s="164"/>
      <c r="D837" s="164"/>
      <c r="E837" s="164"/>
      <c r="F837" s="164"/>
    </row>
    <row r="838" spans="1:6">
      <c r="A838" s="28" t="str">
        <f t="shared" si="25"/>
        <v/>
      </c>
      <c r="B838" s="28" t="str">
        <f t="shared" ref="B838:B901" si="26">CONCATENATE(C838,E838)</f>
        <v/>
      </c>
      <c r="C838" s="164"/>
      <c r="D838" s="164"/>
      <c r="E838" s="164"/>
      <c r="F838" s="164"/>
    </row>
    <row r="839" spans="1:6">
      <c r="A839" s="28" t="str">
        <f t="shared" ref="A839:A902" si="27">CONCATENATE(D839,E839)</f>
        <v/>
      </c>
      <c r="B839" s="28" t="str">
        <f t="shared" si="26"/>
        <v/>
      </c>
      <c r="C839" s="164"/>
      <c r="D839" s="164"/>
      <c r="E839" s="164"/>
      <c r="F839" s="164"/>
    </row>
    <row r="840" spans="1:6">
      <c r="A840" s="28" t="str">
        <f t="shared" si="27"/>
        <v/>
      </c>
      <c r="B840" s="28" t="str">
        <f t="shared" si="26"/>
        <v/>
      </c>
      <c r="C840" s="164"/>
      <c r="D840" s="164"/>
      <c r="E840" s="164"/>
      <c r="F840" s="164"/>
    </row>
    <row r="841" spans="1:6">
      <c r="A841" s="28" t="str">
        <f t="shared" si="27"/>
        <v/>
      </c>
      <c r="B841" s="28" t="str">
        <f t="shared" si="26"/>
        <v/>
      </c>
      <c r="C841" s="164"/>
      <c r="D841" s="164"/>
      <c r="E841" s="164"/>
      <c r="F841" s="164"/>
    </row>
    <row r="842" spans="1:6">
      <c r="A842" s="28" t="str">
        <f t="shared" si="27"/>
        <v/>
      </c>
      <c r="B842" s="28" t="str">
        <f t="shared" si="26"/>
        <v/>
      </c>
      <c r="C842" s="164"/>
      <c r="D842" s="164"/>
      <c r="E842" s="164"/>
      <c r="F842" s="164"/>
    </row>
    <row r="843" spans="1:6">
      <c r="A843" s="28" t="str">
        <f t="shared" si="27"/>
        <v/>
      </c>
      <c r="B843" s="28" t="str">
        <f t="shared" si="26"/>
        <v/>
      </c>
      <c r="C843" s="164"/>
      <c r="D843" s="164"/>
      <c r="E843" s="164"/>
      <c r="F843" s="164"/>
    </row>
    <row r="844" spans="1:6">
      <c r="A844" s="28" t="str">
        <f t="shared" si="27"/>
        <v/>
      </c>
      <c r="B844" s="28" t="str">
        <f t="shared" si="26"/>
        <v/>
      </c>
      <c r="C844" s="164"/>
      <c r="D844" s="164"/>
      <c r="E844" s="164"/>
      <c r="F844" s="164"/>
    </row>
    <row r="845" spans="1:6">
      <c r="A845" s="28" t="str">
        <f t="shared" si="27"/>
        <v/>
      </c>
      <c r="B845" s="28" t="str">
        <f t="shared" si="26"/>
        <v/>
      </c>
      <c r="C845" s="164"/>
      <c r="D845" s="164"/>
      <c r="E845" s="164"/>
      <c r="F845" s="164"/>
    </row>
    <row r="846" spans="1:6">
      <c r="A846" s="28" t="str">
        <f t="shared" si="27"/>
        <v/>
      </c>
      <c r="B846" s="28" t="str">
        <f t="shared" si="26"/>
        <v/>
      </c>
      <c r="C846" s="164"/>
      <c r="D846" s="164"/>
      <c r="E846" s="164"/>
      <c r="F846" s="164"/>
    </row>
    <row r="847" spans="1:6">
      <c r="A847" s="28" t="str">
        <f t="shared" si="27"/>
        <v/>
      </c>
      <c r="B847" s="28" t="str">
        <f t="shared" si="26"/>
        <v/>
      </c>
      <c r="C847" s="164"/>
      <c r="D847" s="164"/>
      <c r="E847" s="164"/>
      <c r="F847" s="164"/>
    </row>
    <row r="848" spans="1:6">
      <c r="A848" s="28" t="str">
        <f t="shared" si="27"/>
        <v/>
      </c>
      <c r="B848" s="28" t="str">
        <f t="shared" si="26"/>
        <v/>
      </c>
      <c r="C848" s="164"/>
      <c r="D848" s="164"/>
      <c r="E848" s="164"/>
      <c r="F848" s="164"/>
    </row>
    <row r="849" spans="1:6">
      <c r="A849" s="28" t="str">
        <f t="shared" si="27"/>
        <v/>
      </c>
      <c r="B849" s="28" t="str">
        <f t="shared" si="26"/>
        <v/>
      </c>
      <c r="C849" s="164"/>
      <c r="D849" s="164"/>
      <c r="E849" s="164"/>
      <c r="F849" s="164"/>
    </row>
    <row r="850" spans="1:6">
      <c r="A850" s="28" t="str">
        <f t="shared" si="27"/>
        <v/>
      </c>
      <c r="B850" s="28" t="str">
        <f t="shared" si="26"/>
        <v/>
      </c>
      <c r="C850" s="164"/>
      <c r="D850" s="164"/>
      <c r="E850" s="164"/>
      <c r="F850" s="164"/>
    </row>
    <row r="851" spans="1:6">
      <c r="A851" s="28" t="str">
        <f t="shared" si="27"/>
        <v/>
      </c>
      <c r="B851" s="28" t="str">
        <f t="shared" si="26"/>
        <v/>
      </c>
      <c r="C851" s="164"/>
      <c r="D851" s="164"/>
      <c r="E851" s="164"/>
      <c r="F851" s="164"/>
    </row>
    <row r="852" spans="1:6">
      <c r="A852" s="28" t="str">
        <f t="shared" si="27"/>
        <v/>
      </c>
      <c r="B852" s="28" t="str">
        <f t="shared" si="26"/>
        <v/>
      </c>
      <c r="C852" s="164"/>
      <c r="D852" s="164"/>
      <c r="E852" s="164"/>
      <c r="F852" s="164"/>
    </row>
    <row r="853" spans="1:6">
      <c r="A853" s="28" t="str">
        <f t="shared" si="27"/>
        <v/>
      </c>
      <c r="B853" s="28" t="str">
        <f t="shared" si="26"/>
        <v/>
      </c>
      <c r="C853" s="164"/>
      <c r="D853" s="164"/>
      <c r="E853" s="164"/>
      <c r="F853" s="164"/>
    </row>
    <row r="854" spans="1:6">
      <c r="A854" s="28" t="str">
        <f t="shared" si="27"/>
        <v/>
      </c>
      <c r="B854" s="28" t="str">
        <f t="shared" si="26"/>
        <v/>
      </c>
      <c r="C854" s="164"/>
      <c r="D854" s="164"/>
      <c r="E854" s="164"/>
      <c r="F854" s="164"/>
    </row>
    <row r="855" spans="1:6">
      <c r="A855" s="28" t="str">
        <f t="shared" si="27"/>
        <v/>
      </c>
      <c r="B855" s="28" t="str">
        <f t="shared" si="26"/>
        <v/>
      </c>
      <c r="C855" s="164"/>
      <c r="D855" s="164"/>
      <c r="E855" s="164"/>
      <c r="F855" s="164"/>
    </row>
    <row r="856" spans="1:6">
      <c r="A856" s="28" t="str">
        <f t="shared" si="27"/>
        <v/>
      </c>
      <c r="B856" s="28" t="str">
        <f t="shared" si="26"/>
        <v/>
      </c>
      <c r="C856" s="164"/>
      <c r="D856" s="164"/>
      <c r="E856" s="164"/>
      <c r="F856" s="164"/>
    </row>
    <row r="857" spans="1:6">
      <c r="A857" s="28" t="str">
        <f t="shared" si="27"/>
        <v/>
      </c>
      <c r="B857" s="28" t="str">
        <f t="shared" si="26"/>
        <v/>
      </c>
      <c r="C857" s="164"/>
      <c r="D857" s="164"/>
      <c r="E857" s="164"/>
      <c r="F857" s="164"/>
    </row>
    <row r="858" spans="1:6">
      <c r="A858" s="28" t="str">
        <f t="shared" si="27"/>
        <v/>
      </c>
      <c r="B858" s="28" t="str">
        <f t="shared" si="26"/>
        <v/>
      </c>
      <c r="C858" s="164"/>
      <c r="D858" s="164"/>
      <c r="E858" s="164"/>
      <c r="F858" s="164"/>
    </row>
    <row r="859" spans="1:6">
      <c r="A859" s="28" t="str">
        <f t="shared" si="27"/>
        <v/>
      </c>
      <c r="B859" s="28" t="str">
        <f t="shared" si="26"/>
        <v/>
      </c>
      <c r="C859" s="164"/>
      <c r="D859" s="164"/>
      <c r="E859" s="164"/>
      <c r="F859" s="164"/>
    </row>
    <row r="860" spans="1:6">
      <c r="A860" s="28" t="str">
        <f t="shared" si="27"/>
        <v/>
      </c>
      <c r="B860" s="28" t="str">
        <f t="shared" si="26"/>
        <v/>
      </c>
      <c r="C860" s="164"/>
      <c r="D860" s="164"/>
      <c r="E860" s="164"/>
      <c r="F860" s="164"/>
    </row>
    <row r="861" spans="1:6">
      <c r="A861" s="28" t="str">
        <f t="shared" si="27"/>
        <v/>
      </c>
      <c r="B861" s="28" t="str">
        <f t="shared" si="26"/>
        <v/>
      </c>
      <c r="C861" s="164"/>
      <c r="D861" s="164"/>
      <c r="E861" s="164"/>
      <c r="F861" s="164"/>
    </row>
    <row r="862" spans="1:6">
      <c r="A862" s="28" t="str">
        <f t="shared" si="27"/>
        <v/>
      </c>
      <c r="B862" s="28" t="str">
        <f t="shared" si="26"/>
        <v/>
      </c>
      <c r="C862" s="164"/>
      <c r="D862" s="164"/>
      <c r="E862" s="164"/>
      <c r="F862" s="164"/>
    </row>
    <row r="863" spans="1:6">
      <c r="A863" s="28" t="str">
        <f t="shared" si="27"/>
        <v/>
      </c>
      <c r="B863" s="28" t="str">
        <f t="shared" si="26"/>
        <v/>
      </c>
      <c r="C863" s="164"/>
      <c r="D863" s="164"/>
      <c r="E863" s="164"/>
      <c r="F863" s="164"/>
    </row>
    <row r="864" spans="1:6">
      <c r="A864" s="28" t="str">
        <f t="shared" si="27"/>
        <v/>
      </c>
      <c r="B864" s="28" t="str">
        <f t="shared" si="26"/>
        <v/>
      </c>
      <c r="C864" s="164"/>
      <c r="D864" s="164"/>
      <c r="E864" s="164"/>
      <c r="F864" s="164"/>
    </row>
    <row r="865" spans="1:6">
      <c r="A865" s="28" t="str">
        <f t="shared" si="27"/>
        <v/>
      </c>
      <c r="B865" s="28" t="str">
        <f t="shared" si="26"/>
        <v/>
      </c>
      <c r="C865" s="164"/>
      <c r="D865" s="164"/>
      <c r="E865" s="164"/>
      <c r="F865" s="164"/>
    </row>
    <row r="866" spans="1:6">
      <c r="A866" s="28" t="str">
        <f t="shared" si="27"/>
        <v/>
      </c>
      <c r="B866" s="28" t="str">
        <f t="shared" si="26"/>
        <v/>
      </c>
      <c r="C866" s="164"/>
      <c r="D866" s="164"/>
      <c r="E866" s="164"/>
      <c r="F866" s="164"/>
    </row>
    <row r="867" spans="1:6">
      <c r="A867" s="28" t="str">
        <f t="shared" si="27"/>
        <v/>
      </c>
      <c r="B867" s="28" t="str">
        <f t="shared" si="26"/>
        <v/>
      </c>
      <c r="C867" s="164"/>
      <c r="D867" s="164"/>
      <c r="E867" s="164"/>
      <c r="F867" s="164"/>
    </row>
    <row r="868" spans="1:6">
      <c r="A868" s="28" t="str">
        <f t="shared" si="27"/>
        <v/>
      </c>
      <c r="B868" s="28" t="str">
        <f t="shared" si="26"/>
        <v/>
      </c>
      <c r="C868" s="164"/>
      <c r="D868" s="164"/>
      <c r="E868" s="164"/>
      <c r="F868" s="164"/>
    </row>
    <row r="869" spans="1:6">
      <c r="A869" s="28" t="str">
        <f t="shared" si="27"/>
        <v/>
      </c>
      <c r="B869" s="28" t="str">
        <f t="shared" si="26"/>
        <v/>
      </c>
      <c r="C869" s="164"/>
      <c r="D869" s="164"/>
      <c r="E869" s="164"/>
      <c r="F869" s="164"/>
    </row>
    <row r="870" spans="1:6">
      <c r="A870" s="28" t="str">
        <f t="shared" si="27"/>
        <v/>
      </c>
      <c r="B870" s="28" t="str">
        <f t="shared" si="26"/>
        <v/>
      </c>
      <c r="C870" s="164"/>
      <c r="D870" s="164"/>
      <c r="E870" s="164"/>
      <c r="F870" s="164"/>
    </row>
    <row r="871" spans="1:6">
      <c r="A871" s="28" t="str">
        <f t="shared" si="27"/>
        <v/>
      </c>
      <c r="B871" s="28" t="str">
        <f t="shared" si="26"/>
        <v/>
      </c>
      <c r="C871" s="164"/>
      <c r="D871" s="164"/>
      <c r="E871" s="164"/>
      <c r="F871" s="164"/>
    </row>
    <row r="872" spans="1:6">
      <c r="A872" s="28" t="str">
        <f t="shared" si="27"/>
        <v/>
      </c>
      <c r="B872" s="28" t="str">
        <f t="shared" si="26"/>
        <v/>
      </c>
      <c r="C872" s="164"/>
      <c r="D872" s="164"/>
      <c r="E872" s="164"/>
      <c r="F872" s="164"/>
    </row>
    <row r="873" spans="1:6">
      <c r="A873" s="28" t="str">
        <f t="shared" si="27"/>
        <v/>
      </c>
      <c r="B873" s="28" t="str">
        <f t="shared" si="26"/>
        <v/>
      </c>
      <c r="C873" s="164"/>
      <c r="D873" s="164"/>
      <c r="E873" s="164"/>
      <c r="F873" s="164"/>
    </row>
    <row r="874" spans="1:6">
      <c r="A874" s="28" t="str">
        <f t="shared" si="27"/>
        <v/>
      </c>
      <c r="B874" s="28" t="str">
        <f t="shared" si="26"/>
        <v/>
      </c>
      <c r="C874" s="164"/>
      <c r="D874" s="164"/>
      <c r="E874" s="164"/>
      <c r="F874" s="164"/>
    </row>
    <row r="875" spans="1:6">
      <c r="A875" s="28" t="str">
        <f t="shared" si="27"/>
        <v/>
      </c>
      <c r="B875" s="28" t="str">
        <f t="shared" si="26"/>
        <v/>
      </c>
      <c r="C875" s="164"/>
      <c r="D875" s="164"/>
      <c r="E875" s="164"/>
      <c r="F875" s="164"/>
    </row>
    <row r="876" spans="1:6">
      <c r="A876" s="28" t="str">
        <f t="shared" si="27"/>
        <v/>
      </c>
      <c r="B876" s="28" t="str">
        <f t="shared" si="26"/>
        <v/>
      </c>
      <c r="C876" s="164"/>
      <c r="D876" s="164"/>
      <c r="E876" s="164"/>
      <c r="F876" s="164"/>
    </row>
    <row r="877" spans="1:6">
      <c r="A877" s="28" t="str">
        <f t="shared" si="27"/>
        <v/>
      </c>
      <c r="B877" s="28" t="str">
        <f t="shared" si="26"/>
        <v/>
      </c>
      <c r="C877" s="164"/>
      <c r="D877" s="164"/>
      <c r="E877" s="164"/>
      <c r="F877" s="164"/>
    </row>
    <row r="878" spans="1:6">
      <c r="A878" s="28" t="str">
        <f t="shared" si="27"/>
        <v/>
      </c>
      <c r="B878" s="28" t="str">
        <f t="shared" si="26"/>
        <v/>
      </c>
      <c r="C878" s="164"/>
      <c r="D878" s="164"/>
      <c r="E878" s="164"/>
      <c r="F878" s="164"/>
    </row>
    <row r="879" spans="1:6">
      <c r="A879" s="28" t="str">
        <f t="shared" si="27"/>
        <v/>
      </c>
      <c r="B879" s="28" t="str">
        <f t="shared" si="26"/>
        <v/>
      </c>
      <c r="C879" s="164"/>
      <c r="D879" s="164"/>
      <c r="E879" s="164"/>
      <c r="F879" s="164"/>
    </row>
    <row r="880" spans="1:6">
      <c r="A880" s="28" t="str">
        <f t="shared" si="27"/>
        <v/>
      </c>
      <c r="B880" s="28" t="str">
        <f t="shared" si="26"/>
        <v/>
      </c>
      <c r="C880" s="164"/>
      <c r="D880" s="164"/>
      <c r="E880" s="164"/>
      <c r="F880" s="164"/>
    </row>
    <row r="881" spans="1:6">
      <c r="A881" s="28" t="str">
        <f t="shared" si="27"/>
        <v/>
      </c>
      <c r="B881" s="28" t="str">
        <f t="shared" si="26"/>
        <v/>
      </c>
      <c r="C881" s="164"/>
      <c r="D881" s="164"/>
      <c r="E881" s="164"/>
      <c r="F881" s="164"/>
    </row>
    <row r="882" spans="1:6">
      <c r="A882" s="28" t="str">
        <f t="shared" si="27"/>
        <v/>
      </c>
      <c r="B882" s="28" t="str">
        <f t="shared" si="26"/>
        <v/>
      </c>
      <c r="C882" s="164"/>
      <c r="D882" s="164"/>
      <c r="E882" s="164"/>
      <c r="F882" s="164"/>
    </row>
    <row r="883" spans="1:6">
      <c r="A883" s="28" t="str">
        <f t="shared" si="27"/>
        <v/>
      </c>
      <c r="B883" s="28" t="str">
        <f t="shared" si="26"/>
        <v/>
      </c>
      <c r="C883" s="164"/>
      <c r="D883" s="164"/>
      <c r="E883" s="164"/>
      <c r="F883" s="164"/>
    </row>
    <row r="884" spans="1:6">
      <c r="A884" s="28" t="str">
        <f t="shared" si="27"/>
        <v/>
      </c>
      <c r="B884" s="28" t="str">
        <f t="shared" si="26"/>
        <v/>
      </c>
      <c r="C884" s="164"/>
      <c r="D884" s="164"/>
      <c r="E884" s="164"/>
      <c r="F884" s="164"/>
    </row>
    <row r="885" spans="1:6">
      <c r="A885" s="28" t="str">
        <f t="shared" si="27"/>
        <v/>
      </c>
      <c r="B885" s="28" t="str">
        <f t="shared" si="26"/>
        <v/>
      </c>
      <c r="C885" s="164"/>
      <c r="D885" s="164"/>
      <c r="E885" s="164"/>
      <c r="F885" s="164"/>
    </row>
    <row r="886" spans="1:6">
      <c r="A886" s="28" t="str">
        <f t="shared" si="27"/>
        <v/>
      </c>
      <c r="B886" s="28" t="str">
        <f t="shared" si="26"/>
        <v/>
      </c>
      <c r="C886" s="164"/>
      <c r="D886" s="164"/>
      <c r="E886" s="164"/>
      <c r="F886" s="164"/>
    </row>
    <row r="887" spans="1:6">
      <c r="A887" s="28" t="str">
        <f t="shared" si="27"/>
        <v/>
      </c>
      <c r="B887" s="28" t="str">
        <f t="shared" si="26"/>
        <v/>
      </c>
      <c r="C887" s="164"/>
      <c r="D887" s="164"/>
      <c r="E887" s="164"/>
      <c r="F887" s="164"/>
    </row>
    <row r="888" spans="1:6">
      <c r="A888" s="28" t="str">
        <f t="shared" si="27"/>
        <v/>
      </c>
      <c r="B888" s="28" t="str">
        <f t="shared" si="26"/>
        <v/>
      </c>
      <c r="C888" s="164"/>
      <c r="D888" s="164"/>
      <c r="E888" s="164"/>
      <c r="F888" s="164"/>
    </row>
    <row r="889" spans="1:6">
      <c r="A889" s="28" t="str">
        <f t="shared" si="27"/>
        <v/>
      </c>
      <c r="B889" s="28" t="str">
        <f t="shared" si="26"/>
        <v/>
      </c>
      <c r="C889" s="164"/>
      <c r="D889" s="164"/>
      <c r="E889" s="164"/>
      <c r="F889" s="164"/>
    </row>
    <row r="890" spans="1:6">
      <c r="A890" s="28" t="str">
        <f t="shared" si="27"/>
        <v/>
      </c>
      <c r="B890" s="28" t="str">
        <f t="shared" si="26"/>
        <v/>
      </c>
      <c r="C890" s="164"/>
      <c r="D890" s="164"/>
      <c r="E890" s="164"/>
      <c r="F890" s="164"/>
    </row>
    <row r="891" spans="1:6">
      <c r="A891" s="28" t="str">
        <f t="shared" si="27"/>
        <v/>
      </c>
      <c r="B891" s="28" t="str">
        <f t="shared" si="26"/>
        <v/>
      </c>
      <c r="C891" s="164"/>
      <c r="D891" s="164"/>
      <c r="E891" s="164"/>
      <c r="F891" s="164"/>
    </row>
    <row r="892" spans="1:6">
      <c r="A892" s="28" t="str">
        <f t="shared" si="27"/>
        <v/>
      </c>
      <c r="B892" s="28" t="str">
        <f t="shared" si="26"/>
        <v/>
      </c>
      <c r="C892" s="164"/>
      <c r="D892" s="164"/>
      <c r="E892" s="164"/>
      <c r="F892" s="164"/>
    </row>
    <row r="893" spans="1:6">
      <c r="A893" s="28" t="str">
        <f t="shared" si="27"/>
        <v/>
      </c>
      <c r="B893" s="28" t="str">
        <f t="shared" si="26"/>
        <v/>
      </c>
      <c r="C893" s="164"/>
      <c r="D893" s="164"/>
      <c r="E893" s="164"/>
      <c r="F893" s="164"/>
    </row>
    <row r="894" spans="1:6">
      <c r="A894" s="28" t="str">
        <f t="shared" si="27"/>
        <v/>
      </c>
      <c r="B894" s="28" t="str">
        <f t="shared" si="26"/>
        <v/>
      </c>
      <c r="C894" s="164"/>
      <c r="D894" s="164"/>
      <c r="E894" s="164"/>
      <c r="F894" s="164"/>
    </row>
    <row r="895" spans="1:6">
      <c r="A895" s="28" t="str">
        <f t="shared" si="27"/>
        <v/>
      </c>
      <c r="B895" s="28" t="str">
        <f t="shared" si="26"/>
        <v/>
      </c>
      <c r="C895" s="164"/>
      <c r="D895" s="164"/>
      <c r="E895" s="164"/>
      <c r="F895" s="164"/>
    </row>
    <row r="896" spans="1:6">
      <c r="A896" s="28" t="str">
        <f t="shared" si="27"/>
        <v/>
      </c>
      <c r="B896" s="28" t="str">
        <f t="shared" si="26"/>
        <v/>
      </c>
      <c r="C896" s="164"/>
      <c r="D896" s="164"/>
      <c r="E896" s="164"/>
      <c r="F896" s="164"/>
    </row>
    <row r="897" spans="1:6">
      <c r="A897" s="28" t="str">
        <f t="shared" si="27"/>
        <v/>
      </c>
      <c r="B897" s="28" t="str">
        <f t="shared" si="26"/>
        <v/>
      </c>
      <c r="C897" s="164"/>
      <c r="D897" s="164"/>
      <c r="E897" s="164"/>
      <c r="F897" s="164"/>
    </row>
    <row r="898" spans="1:6">
      <c r="A898" s="28" t="str">
        <f t="shared" si="27"/>
        <v/>
      </c>
      <c r="B898" s="28" t="str">
        <f t="shared" si="26"/>
        <v/>
      </c>
      <c r="C898" s="164"/>
      <c r="D898" s="164"/>
      <c r="E898" s="164"/>
      <c r="F898" s="164"/>
    </row>
    <row r="899" spans="1:6">
      <c r="A899" s="28" t="str">
        <f t="shared" si="27"/>
        <v/>
      </c>
      <c r="B899" s="28" t="str">
        <f t="shared" si="26"/>
        <v/>
      </c>
      <c r="C899" s="164"/>
      <c r="D899" s="164"/>
      <c r="E899" s="164"/>
      <c r="F899" s="164"/>
    </row>
    <row r="900" spans="1:6">
      <c r="A900" s="28" t="str">
        <f t="shared" si="27"/>
        <v/>
      </c>
      <c r="B900" s="28" t="str">
        <f t="shared" si="26"/>
        <v/>
      </c>
      <c r="C900" s="164"/>
      <c r="D900" s="164"/>
      <c r="E900" s="164"/>
      <c r="F900" s="164"/>
    </row>
    <row r="901" spans="1:6">
      <c r="A901" s="28" t="str">
        <f t="shared" si="27"/>
        <v/>
      </c>
      <c r="B901" s="28" t="str">
        <f t="shared" si="26"/>
        <v/>
      </c>
      <c r="C901" s="164"/>
      <c r="D901" s="164"/>
      <c r="E901" s="164"/>
      <c r="F901" s="164"/>
    </row>
    <row r="902" spans="1:6">
      <c r="A902" s="28" t="str">
        <f t="shared" si="27"/>
        <v/>
      </c>
      <c r="B902" s="28" t="str">
        <f t="shared" ref="B902:B965" si="28">CONCATENATE(C902,E902)</f>
        <v/>
      </c>
      <c r="C902" s="164"/>
      <c r="D902" s="164"/>
      <c r="E902" s="164"/>
      <c r="F902" s="164"/>
    </row>
    <row r="903" spans="1:6">
      <c r="A903" s="28" t="str">
        <f t="shared" ref="A903:A966" si="29">CONCATENATE(D903,E903)</f>
        <v/>
      </c>
      <c r="B903" s="28" t="str">
        <f t="shared" si="28"/>
        <v/>
      </c>
      <c r="C903" s="164"/>
      <c r="D903" s="164"/>
      <c r="E903" s="164"/>
      <c r="F903" s="164"/>
    </row>
    <row r="904" spans="1:6">
      <c r="A904" s="28" t="str">
        <f t="shared" si="29"/>
        <v/>
      </c>
      <c r="B904" s="28" t="str">
        <f t="shared" si="28"/>
        <v/>
      </c>
      <c r="C904" s="164"/>
      <c r="D904" s="164"/>
      <c r="E904" s="164"/>
      <c r="F904" s="164"/>
    </row>
    <row r="905" spans="1:6">
      <c r="A905" s="28" t="str">
        <f t="shared" si="29"/>
        <v/>
      </c>
      <c r="B905" s="28" t="str">
        <f t="shared" si="28"/>
        <v/>
      </c>
      <c r="C905" s="164"/>
      <c r="D905" s="164"/>
      <c r="E905" s="164"/>
      <c r="F905" s="164"/>
    </row>
    <row r="906" spans="1:6">
      <c r="A906" s="28" t="str">
        <f t="shared" si="29"/>
        <v/>
      </c>
      <c r="B906" s="28" t="str">
        <f t="shared" si="28"/>
        <v/>
      </c>
      <c r="C906" s="164"/>
      <c r="D906" s="164"/>
      <c r="E906" s="164"/>
      <c r="F906" s="164"/>
    </row>
    <row r="907" spans="1:6">
      <c r="A907" s="28" t="str">
        <f t="shared" si="29"/>
        <v/>
      </c>
      <c r="B907" s="28" t="str">
        <f t="shared" si="28"/>
        <v/>
      </c>
      <c r="C907" s="164"/>
      <c r="D907" s="164"/>
      <c r="E907" s="164"/>
      <c r="F907" s="164"/>
    </row>
    <row r="908" spans="1:6">
      <c r="A908" s="28" t="str">
        <f t="shared" si="29"/>
        <v/>
      </c>
      <c r="B908" s="28" t="str">
        <f t="shared" si="28"/>
        <v/>
      </c>
      <c r="C908" s="164"/>
      <c r="D908" s="164"/>
      <c r="E908" s="164"/>
      <c r="F908" s="164"/>
    </row>
    <row r="909" spans="1:6">
      <c r="A909" s="28" t="str">
        <f t="shared" si="29"/>
        <v/>
      </c>
      <c r="B909" s="28" t="str">
        <f t="shared" si="28"/>
        <v/>
      </c>
      <c r="C909" s="164"/>
      <c r="D909" s="164"/>
      <c r="E909" s="164"/>
      <c r="F909" s="164"/>
    </row>
    <row r="910" spans="1:6">
      <c r="A910" s="28" t="str">
        <f t="shared" si="29"/>
        <v/>
      </c>
      <c r="B910" s="28" t="str">
        <f t="shared" si="28"/>
        <v/>
      </c>
      <c r="C910" s="164"/>
      <c r="D910" s="164"/>
      <c r="E910" s="164"/>
      <c r="F910" s="164"/>
    </row>
    <row r="911" spans="1:6">
      <c r="A911" s="28" t="str">
        <f t="shared" si="29"/>
        <v/>
      </c>
      <c r="B911" s="28" t="str">
        <f t="shared" si="28"/>
        <v/>
      </c>
      <c r="C911" s="164"/>
      <c r="D911" s="164"/>
      <c r="E911" s="164"/>
      <c r="F911" s="164"/>
    </row>
    <row r="912" spans="1:6">
      <c r="A912" s="28" t="str">
        <f t="shared" si="29"/>
        <v/>
      </c>
      <c r="B912" s="28" t="str">
        <f t="shared" si="28"/>
        <v/>
      </c>
      <c r="C912" s="164"/>
      <c r="D912" s="164"/>
      <c r="E912" s="164"/>
      <c r="F912" s="164"/>
    </row>
    <row r="913" spans="1:6">
      <c r="A913" s="28" t="str">
        <f t="shared" si="29"/>
        <v/>
      </c>
      <c r="B913" s="28" t="str">
        <f t="shared" si="28"/>
        <v/>
      </c>
      <c r="C913" s="164"/>
      <c r="D913" s="164"/>
      <c r="E913" s="164"/>
      <c r="F913" s="164"/>
    </row>
    <row r="914" spans="1:6">
      <c r="A914" s="28" t="str">
        <f t="shared" si="29"/>
        <v/>
      </c>
      <c r="B914" s="28" t="str">
        <f t="shared" si="28"/>
        <v/>
      </c>
      <c r="C914" s="164"/>
      <c r="D914" s="164"/>
      <c r="E914" s="164"/>
      <c r="F914" s="164"/>
    </row>
    <row r="915" spans="1:6">
      <c r="A915" s="28" t="str">
        <f t="shared" si="29"/>
        <v/>
      </c>
      <c r="B915" s="28" t="str">
        <f t="shared" si="28"/>
        <v/>
      </c>
      <c r="C915" s="164"/>
      <c r="D915" s="164"/>
      <c r="E915" s="164"/>
      <c r="F915" s="164"/>
    </row>
    <row r="916" spans="1:6">
      <c r="A916" s="28" t="str">
        <f t="shared" si="29"/>
        <v/>
      </c>
      <c r="B916" s="28" t="str">
        <f t="shared" si="28"/>
        <v/>
      </c>
      <c r="C916" s="164"/>
      <c r="D916" s="164"/>
      <c r="E916" s="164"/>
      <c r="F916" s="164"/>
    </row>
    <row r="917" spans="1:6">
      <c r="A917" s="28" t="str">
        <f t="shared" si="29"/>
        <v/>
      </c>
      <c r="B917" s="28" t="str">
        <f t="shared" si="28"/>
        <v/>
      </c>
      <c r="C917" s="164"/>
      <c r="D917" s="164"/>
      <c r="E917" s="164"/>
      <c r="F917" s="164"/>
    </row>
    <row r="918" spans="1:6">
      <c r="A918" s="28" t="str">
        <f t="shared" si="29"/>
        <v/>
      </c>
      <c r="B918" s="28" t="str">
        <f t="shared" si="28"/>
        <v/>
      </c>
      <c r="C918" s="164"/>
      <c r="D918" s="164"/>
      <c r="E918" s="164"/>
      <c r="F918" s="164"/>
    </row>
    <row r="919" spans="1:6">
      <c r="A919" s="28" t="str">
        <f t="shared" si="29"/>
        <v/>
      </c>
      <c r="B919" s="28" t="str">
        <f t="shared" si="28"/>
        <v/>
      </c>
      <c r="C919" s="164"/>
      <c r="D919" s="164"/>
      <c r="E919" s="164"/>
      <c r="F919" s="164"/>
    </row>
    <row r="920" spans="1:6">
      <c r="A920" s="28" t="str">
        <f t="shared" si="29"/>
        <v/>
      </c>
      <c r="B920" s="28" t="str">
        <f t="shared" si="28"/>
        <v/>
      </c>
      <c r="C920" s="164"/>
      <c r="D920" s="164"/>
      <c r="E920" s="164"/>
      <c r="F920" s="164"/>
    </row>
    <row r="921" spans="1:6">
      <c r="A921" s="28" t="str">
        <f t="shared" si="29"/>
        <v/>
      </c>
      <c r="B921" s="28" t="str">
        <f t="shared" si="28"/>
        <v/>
      </c>
      <c r="C921" s="164"/>
      <c r="D921" s="164"/>
      <c r="E921" s="164"/>
      <c r="F921" s="164"/>
    </row>
    <row r="922" spans="1:6">
      <c r="A922" s="28" t="str">
        <f t="shared" si="29"/>
        <v/>
      </c>
      <c r="B922" s="28" t="str">
        <f t="shared" si="28"/>
        <v/>
      </c>
      <c r="C922" s="164"/>
      <c r="D922" s="164"/>
      <c r="E922" s="164"/>
      <c r="F922" s="164"/>
    </row>
    <row r="923" spans="1:6">
      <c r="A923" s="28" t="str">
        <f t="shared" si="29"/>
        <v/>
      </c>
      <c r="B923" s="28" t="str">
        <f t="shared" si="28"/>
        <v/>
      </c>
      <c r="C923" s="164"/>
      <c r="D923" s="164"/>
      <c r="E923" s="164"/>
      <c r="F923" s="164"/>
    </row>
    <row r="924" spans="1:6">
      <c r="A924" s="28" t="str">
        <f t="shared" si="29"/>
        <v/>
      </c>
      <c r="B924" s="28" t="str">
        <f t="shared" si="28"/>
        <v/>
      </c>
      <c r="C924" s="164"/>
      <c r="D924" s="164"/>
      <c r="E924" s="164"/>
      <c r="F924" s="164"/>
    </row>
    <row r="925" spans="1:6">
      <c r="A925" s="28" t="str">
        <f t="shared" si="29"/>
        <v/>
      </c>
      <c r="B925" s="28" t="str">
        <f t="shared" si="28"/>
        <v/>
      </c>
      <c r="C925" s="164"/>
      <c r="D925" s="164"/>
      <c r="E925" s="164"/>
      <c r="F925" s="164"/>
    </row>
    <row r="926" spans="1:6">
      <c r="A926" s="28" t="str">
        <f t="shared" si="29"/>
        <v/>
      </c>
      <c r="B926" s="28" t="str">
        <f t="shared" si="28"/>
        <v/>
      </c>
      <c r="C926" s="164"/>
      <c r="D926" s="164"/>
      <c r="E926" s="164"/>
      <c r="F926" s="164"/>
    </row>
    <row r="927" spans="1:6">
      <c r="A927" s="28" t="str">
        <f t="shared" si="29"/>
        <v/>
      </c>
      <c r="B927" s="28" t="str">
        <f t="shared" si="28"/>
        <v/>
      </c>
      <c r="C927" s="164"/>
      <c r="D927" s="164"/>
      <c r="E927" s="164"/>
      <c r="F927" s="164"/>
    </row>
    <row r="928" spans="1:6">
      <c r="A928" s="28" t="str">
        <f t="shared" si="29"/>
        <v/>
      </c>
      <c r="B928" s="28" t="str">
        <f t="shared" si="28"/>
        <v/>
      </c>
      <c r="C928" s="164"/>
      <c r="D928" s="164"/>
      <c r="E928" s="164"/>
      <c r="F928" s="164"/>
    </row>
    <row r="929" spans="1:6">
      <c r="A929" s="28" t="str">
        <f t="shared" si="29"/>
        <v/>
      </c>
      <c r="B929" s="28" t="str">
        <f t="shared" si="28"/>
        <v/>
      </c>
      <c r="C929" s="164"/>
      <c r="D929" s="164"/>
      <c r="E929" s="164"/>
      <c r="F929" s="164"/>
    </row>
    <row r="930" spans="1:6">
      <c r="A930" s="28" t="str">
        <f t="shared" si="29"/>
        <v/>
      </c>
      <c r="B930" s="28" t="str">
        <f t="shared" si="28"/>
        <v/>
      </c>
      <c r="C930" s="164"/>
      <c r="D930" s="164"/>
      <c r="E930" s="164"/>
      <c r="F930" s="164"/>
    </row>
    <row r="931" spans="1:6">
      <c r="A931" s="28" t="str">
        <f t="shared" si="29"/>
        <v/>
      </c>
      <c r="B931" s="28" t="str">
        <f t="shared" si="28"/>
        <v/>
      </c>
      <c r="C931" s="164"/>
      <c r="D931" s="164"/>
      <c r="E931" s="164"/>
      <c r="F931" s="164"/>
    </row>
    <row r="932" spans="1:6">
      <c r="A932" s="28" t="str">
        <f t="shared" si="29"/>
        <v/>
      </c>
      <c r="B932" s="28" t="str">
        <f t="shared" si="28"/>
        <v/>
      </c>
      <c r="C932" s="164"/>
      <c r="D932" s="164"/>
      <c r="E932" s="164"/>
      <c r="F932" s="164"/>
    </row>
    <row r="933" spans="1:6">
      <c r="A933" s="28" t="str">
        <f t="shared" si="29"/>
        <v/>
      </c>
      <c r="B933" s="28" t="str">
        <f t="shared" si="28"/>
        <v/>
      </c>
      <c r="C933" s="164"/>
      <c r="D933" s="164"/>
      <c r="E933" s="164"/>
      <c r="F933" s="164"/>
    </row>
    <row r="934" spans="1:6">
      <c r="A934" s="28" t="str">
        <f t="shared" si="29"/>
        <v/>
      </c>
      <c r="B934" s="28" t="str">
        <f t="shared" si="28"/>
        <v/>
      </c>
      <c r="C934" s="164"/>
      <c r="D934" s="164"/>
      <c r="E934" s="164"/>
      <c r="F934" s="164"/>
    </row>
    <row r="935" spans="1:6">
      <c r="A935" s="28" t="str">
        <f t="shared" si="29"/>
        <v/>
      </c>
      <c r="B935" s="28" t="str">
        <f t="shared" si="28"/>
        <v/>
      </c>
      <c r="C935" s="164"/>
      <c r="D935" s="164"/>
      <c r="E935" s="164"/>
      <c r="F935" s="164"/>
    </row>
    <row r="936" spans="1:6">
      <c r="A936" s="28" t="str">
        <f t="shared" si="29"/>
        <v/>
      </c>
      <c r="B936" s="28" t="str">
        <f t="shared" si="28"/>
        <v/>
      </c>
      <c r="C936" s="164"/>
      <c r="D936" s="164"/>
      <c r="E936" s="164"/>
      <c r="F936" s="164"/>
    </row>
    <row r="937" spans="1:6">
      <c r="A937" s="28" t="str">
        <f t="shared" si="29"/>
        <v/>
      </c>
      <c r="B937" s="28" t="str">
        <f t="shared" si="28"/>
        <v/>
      </c>
      <c r="C937" s="164"/>
      <c r="D937" s="164"/>
      <c r="E937" s="164"/>
      <c r="F937" s="164"/>
    </row>
    <row r="938" spans="1:6">
      <c r="A938" s="28" t="str">
        <f t="shared" si="29"/>
        <v/>
      </c>
      <c r="B938" s="28" t="str">
        <f t="shared" si="28"/>
        <v/>
      </c>
      <c r="C938" s="164"/>
      <c r="D938" s="164"/>
      <c r="E938" s="164"/>
      <c r="F938" s="164"/>
    </row>
    <row r="939" spans="1:6">
      <c r="A939" s="28" t="str">
        <f t="shared" si="29"/>
        <v/>
      </c>
      <c r="B939" s="28" t="str">
        <f t="shared" si="28"/>
        <v/>
      </c>
      <c r="C939" s="164"/>
      <c r="D939" s="164"/>
      <c r="E939" s="164"/>
      <c r="F939" s="164"/>
    </row>
    <row r="940" spans="1:6">
      <c r="A940" s="28" t="str">
        <f t="shared" si="29"/>
        <v/>
      </c>
      <c r="B940" s="28" t="str">
        <f t="shared" si="28"/>
        <v/>
      </c>
      <c r="C940" s="164"/>
      <c r="D940" s="164"/>
      <c r="E940" s="164"/>
      <c r="F940" s="164"/>
    </row>
    <row r="941" spans="1:6">
      <c r="A941" s="28" t="str">
        <f t="shared" si="29"/>
        <v/>
      </c>
      <c r="B941" s="28" t="str">
        <f t="shared" si="28"/>
        <v/>
      </c>
      <c r="C941" s="164"/>
      <c r="D941" s="164"/>
      <c r="E941" s="164"/>
      <c r="F941" s="164"/>
    </row>
    <row r="942" spans="1:6">
      <c r="A942" s="28" t="str">
        <f t="shared" si="29"/>
        <v/>
      </c>
      <c r="B942" s="28" t="str">
        <f t="shared" si="28"/>
        <v/>
      </c>
      <c r="C942" s="164"/>
      <c r="D942" s="164"/>
      <c r="E942" s="164"/>
      <c r="F942" s="164"/>
    </row>
    <row r="943" spans="1:6">
      <c r="A943" s="28" t="str">
        <f t="shared" si="29"/>
        <v/>
      </c>
      <c r="B943" s="28" t="str">
        <f t="shared" si="28"/>
        <v/>
      </c>
      <c r="C943" s="164"/>
      <c r="D943" s="164"/>
      <c r="E943" s="164"/>
      <c r="F943" s="164"/>
    </row>
    <row r="944" spans="1:6">
      <c r="A944" s="28" t="str">
        <f t="shared" si="29"/>
        <v/>
      </c>
      <c r="B944" s="28" t="str">
        <f t="shared" si="28"/>
        <v/>
      </c>
      <c r="C944" s="164"/>
      <c r="D944" s="164"/>
      <c r="E944" s="164"/>
      <c r="F944" s="164"/>
    </row>
    <row r="945" spans="1:6">
      <c r="A945" s="28" t="str">
        <f t="shared" si="29"/>
        <v/>
      </c>
      <c r="B945" s="28" t="str">
        <f t="shared" si="28"/>
        <v/>
      </c>
      <c r="C945" s="164"/>
      <c r="D945" s="164"/>
      <c r="E945" s="164"/>
      <c r="F945" s="164"/>
    </row>
    <row r="946" spans="1:6">
      <c r="A946" s="28" t="str">
        <f t="shared" si="29"/>
        <v/>
      </c>
      <c r="B946" s="28" t="str">
        <f t="shared" si="28"/>
        <v/>
      </c>
      <c r="C946" s="164"/>
      <c r="D946" s="164"/>
      <c r="E946" s="164"/>
      <c r="F946" s="164"/>
    </row>
    <row r="947" spans="1:6">
      <c r="A947" s="28" t="str">
        <f t="shared" si="29"/>
        <v/>
      </c>
      <c r="B947" s="28" t="str">
        <f t="shared" si="28"/>
        <v/>
      </c>
      <c r="C947" s="164"/>
      <c r="D947" s="164"/>
      <c r="E947" s="164"/>
      <c r="F947" s="164"/>
    </row>
    <row r="948" spans="1:6">
      <c r="A948" s="28" t="str">
        <f t="shared" si="29"/>
        <v/>
      </c>
      <c r="B948" s="28" t="str">
        <f t="shared" si="28"/>
        <v/>
      </c>
      <c r="C948" s="164"/>
      <c r="D948" s="164"/>
      <c r="E948" s="164"/>
      <c r="F948" s="164"/>
    </row>
    <row r="949" spans="1:6">
      <c r="A949" s="28" t="str">
        <f t="shared" si="29"/>
        <v/>
      </c>
      <c r="B949" s="28" t="str">
        <f t="shared" si="28"/>
        <v/>
      </c>
      <c r="C949" s="164"/>
      <c r="D949" s="164"/>
      <c r="E949" s="164"/>
      <c r="F949" s="164"/>
    </row>
    <row r="950" spans="1:6">
      <c r="A950" s="28" t="str">
        <f t="shared" si="29"/>
        <v/>
      </c>
      <c r="B950" s="28" t="str">
        <f t="shared" si="28"/>
        <v/>
      </c>
      <c r="C950" s="164"/>
      <c r="D950" s="164"/>
      <c r="E950" s="164"/>
      <c r="F950" s="164"/>
    </row>
    <row r="951" spans="1:6">
      <c r="A951" s="28" t="str">
        <f t="shared" si="29"/>
        <v/>
      </c>
      <c r="B951" s="28" t="str">
        <f t="shared" si="28"/>
        <v/>
      </c>
      <c r="C951" s="164"/>
      <c r="D951" s="164"/>
      <c r="E951" s="164"/>
      <c r="F951" s="164"/>
    </row>
    <row r="952" spans="1:6">
      <c r="A952" s="28" t="str">
        <f t="shared" si="29"/>
        <v/>
      </c>
      <c r="B952" s="28" t="str">
        <f t="shared" si="28"/>
        <v/>
      </c>
      <c r="C952" s="164"/>
      <c r="D952" s="164"/>
      <c r="E952" s="164"/>
      <c r="F952" s="164"/>
    </row>
    <row r="953" spans="1:6">
      <c r="A953" s="28" t="str">
        <f t="shared" si="29"/>
        <v/>
      </c>
      <c r="B953" s="28" t="str">
        <f t="shared" si="28"/>
        <v/>
      </c>
      <c r="C953" s="164"/>
      <c r="D953" s="164"/>
      <c r="E953" s="164"/>
      <c r="F953" s="164"/>
    </row>
    <row r="954" spans="1:6">
      <c r="A954" s="28" t="str">
        <f t="shared" si="29"/>
        <v/>
      </c>
      <c r="B954" s="28" t="str">
        <f t="shared" si="28"/>
        <v/>
      </c>
      <c r="C954" s="164"/>
      <c r="D954" s="164"/>
      <c r="E954" s="164"/>
      <c r="F954" s="164"/>
    </row>
    <row r="955" spans="1:6">
      <c r="A955" s="28" t="str">
        <f t="shared" si="29"/>
        <v/>
      </c>
      <c r="B955" s="28" t="str">
        <f t="shared" si="28"/>
        <v/>
      </c>
      <c r="C955" s="164"/>
      <c r="D955" s="164"/>
      <c r="E955" s="164"/>
      <c r="F955" s="164"/>
    </row>
    <row r="956" spans="1:6">
      <c r="A956" s="28" t="str">
        <f t="shared" si="29"/>
        <v/>
      </c>
      <c r="B956" s="28" t="str">
        <f t="shared" si="28"/>
        <v/>
      </c>
      <c r="C956" s="164"/>
      <c r="D956" s="164"/>
      <c r="E956" s="164"/>
      <c r="F956" s="164"/>
    </row>
    <row r="957" spans="1:6">
      <c r="A957" s="28" t="str">
        <f t="shared" si="29"/>
        <v/>
      </c>
      <c r="B957" s="28" t="str">
        <f t="shared" si="28"/>
        <v/>
      </c>
      <c r="C957" s="164"/>
      <c r="D957" s="164"/>
      <c r="E957" s="164"/>
      <c r="F957" s="164"/>
    </row>
    <row r="958" spans="1:6">
      <c r="A958" s="28" t="str">
        <f t="shared" si="29"/>
        <v/>
      </c>
      <c r="B958" s="28" t="str">
        <f t="shared" si="28"/>
        <v/>
      </c>
      <c r="C958" s="164"/>
      <c r="D958" s="164"/>
      <c r="E958" s="164"/>
      <c r="F958" s="164"/>
    </row>
    <row r="959" spans="1:6">
      <c r="A959" s="28" t="str">
        <f t="shared" si="29"/>
        <v/>
      </c>
      <c r="B959" s="28" t="str">
        <f t="shared" si="28"/>
        <v/>
      </c>
      <c r="C959" s="164"/>
      <c r="D959" s="164"/>
      <c r="E959" s="164"/>
      <c r="F959" s="164"/>
    </row>
    <row r="960" spans="1:6">
      <c r="A960" s="28" t="str">
        <f t="shared" si="29"/>
        <v/>
      </c>
      <c r="B960" s="28" t="str">
        <f t="shared" si="28"/>
        <v/>
      </c>
      <c r="C960" s="164"/>
      <c r="D960" s="164"/>
      <c r="E960" s="164"/>
      <c r="F960" s="164"/>
    </row>
    <row r="961" spans="1:6">
      <c r="A961" s="28" t="str">
        <f t="shared" si="29"/>
        <v/>
      </c>
      <c r="B961" s="28" t="str">
        <f t="shared" si="28"/>
        <v/>
      </c>
      <c r="C961" s="164"/>
      <c r="D961" s="164"/>
      <c r="E961" s="164"/>
      <c r="F961" s="164"/>
    </row>
    <row r="962" spans="1:6">
      <c r="A962" s="28" t="str">
        <f t="shared" si="29"/>
        <v/>
      </c>
      <c r="B962" s="28" t="str">
        <f t="shared" si="28"/>
        <v/>
      </c>
      <c r="C962" s="164"/>
      <c r="D962" s="164"/>
      <c r="E962" s="164"/>
      <c r="F962" s="164"/>
    </row>
    <row r="963" spans="1:6">
      <c r="A963" s="28" t="str">
        <f t="shared" si="29"/>
        <v/>
      </c>
      <c r="B963" s="28" t="str">
        <f t="shared" si="28"/>
        <v/>
      </c>
      <c r="C963" s="164"/>
      <c r="D963" s="164"/>
      <c r="E963" s="164"/>
      <c r="F963" s="164"/>
    </row>
    <row r="964" spans="1:6">
      <c r="A964" s="28" t="str">
        <f t="shared" si="29"/>
        <v/>
      </c>
      <c r="B964" s="28" t="str">
        <f t="shared" si="28"/>
        <v/>
      </c>
      <c r="C964" s="164"/>
      <c r="D964" s="164"/>
      <c r="E964" s="164"/>
      <c r="F964" s="164"/>
    </row>
    <row r="965" spans="1:6">
      <c r="A965" s="28" t="str">
        <f t="shared" si="29"/>
        <v/>
      </c>
      <c r="B965" s="28" t="str">
        <f t="shared" si="28"/>
        <v/>
      </c>
      <c r="C965" s="164"/>
      <c r="D965" s="164"/>
      <c r="E965" s="164"/>
      <c r="F965" s="164"/>
    </row>
    <row r="966" spans="1:6">
      <c r="A966" s="28" t="str">
        <f t="shared" si="29"/>
        <v/>
      </c>
      <c r="B966" s="28" t="str">
        <f t="shared" ref="B966:B1000" si="30">CONCATENATE(C966,E966)</f>
        <v/>
      </c>
      <c r="C966" s="164"/>
      <c r="D966" s="164"/>
      <c r="E966" s="164"/>
      <c r="F966" s="164"/>
    </row>
    <row r="967" spans="1:6">
      <c r="A967" s="28" t="str">
        <f t="shared" ref="A967:A1000" si="31">CONCATENATE(D967,E967)</f>
        <v/>
      </c>
      <c r="B967" s="28" t="str">
        <f t="shared" si="30"/>
        <v/>
      </c>
      <c r="C967" s="164"/>
      <c r="D967" s="164"/>
      <c r="E967" s="164"/>
      <c r="F967" s="164"/>
    </row>
    <row r="968" spans="1:6">
      <c r="A968" s="28" t="str">
        <f t="shared" si="31"/>
        <v/>
      </c>
      <c r="B968" s="28" t="str">
        <f t="shared" si="30"/>
        <v/>
      </c>
      <c r="C968" s="164"/>
      <c r="D968" s="164"/>
      <c r="E968" s="164"/>
      <c r="F968" s="164"/>
    </row>
    <row r="969" spans="1:6">
      <c r="A969" s="28" t="str">
        <f t="shared" si="31"/>
        <v/>
      </c>
      <c r="B969" s="28" t="str">
        <f t="shared" si="30"/>
        <v/>
      </c>
      <c r="C969" s="164"/>
      <c r="D969" s="164"/>
      <c r="E969" s="164"/>
      <c r="F969" s="164"/>
    </row>
    <row r="970" spans="1:6">
      <c r="A970" s="28" t="str">
        <f t="shared" si="31"/>
        <v/>
      </c>
      <c r="B970" s="28" t="str">
        <f t="shared" si="30"/>
        <v/>
      </c>
      <c r="C970" s="164"/>
      <c r="D970" s="164"/>
      <c r="E970" s="164"/>
      <c r="F970" s="164"/>
    </row>
    <row r="971" spans="1:6">
      <c r="A971" s="28" t="str">
        <f t="shared" si="31"/>
        <v/>
      </c>
      <c r="B971" s="28" t="str">
        <f t="shared" si="30"/>
        <v/>
      </c>
      <c r="C971" s="164"/>
      <c r="D971" s="164"/>
      <c r="E971" s="164"/>
      <c r="F971" s="164"/>
    </row>
    <row r="972" spans="1:6">
      <c r="A972" s="28" t="str">
        <f t="shared" si="31"/>
        <v/>
      </c>
      <c r="B972" s="28" t="str">
        <f t="shared" si="30"/>
        <v/>
      </c>
      <c r="C972" s="164"/>
      <c r="D972" s="164"/>
      <c r="E972" s="164"/>
      <c r="F972" s="164"/>
    </row>
    <row r="973" spans="1:6">
      <c r="A973" s="28" t="str">
        <f t="shared" si="31"/>
        <v/>
      </c>
      <c r="B973" s="28" t="str">
        <f t="shared" si="30"/>
        <v/>
      </c>
      <c r="C973" s="164"/>
      <c r="D973" s="164"/>
      <c r="E973" s="164"/>
      <c r="F973" s="164"/>
    </row>
    <row r="974" spans="1:6">
      <c r="A974" s="28" t="str">
        <f t="shared" si="31"/>
        <v/>
      </c>
      <c r="B974" s="28" t="str">
        <f t="shared" si="30"/>
        <v/>
      </c>
      <c r="C974" s="164"/>
      <c r="D974" s="164"/>
      <c r="E974" s="164"/>
      <c r="F974" s="164"/>
    </row>
    <row r="975" spans="1:6">
      <c r="A975" s="28" t="str">
        <f t="shared" si="31"/>
        <v/>
      </c>
      <c r="B975" s="28" t="str">
        <f t="shared" si="30"/>
        <v/>
      </c>
      <c r="C975" s="164"/>
      <c r="D975" s="164"/>
      <c r="E975" s="164"/>
      <c r="F975" s="164"/>
    </row>
    <row r="976" spans="1:6">
      <c r="A976" s="28" t="str">
        <f t="shared" si="31"/>
        <v/>
      </c>
      <c r="B976" s="28" t="str">
        <f t="shared" si="30"/>
        <v/>
      </c>
      <c r="C976" s="164"/>
      <c r="D976" s="164"/>
      <c r="E976" s="164"/>
      <c r="F976" s="164"/>
    </row>
    <row r="977" spans="1:6">
      <c r="A977" s="28" t="str">
        <f t="shared" si="31"/>
        <v/>
      </c>
      <c r="B977" s="28" t="str">
        <f t="shared" si="30"/>
        <v/>
      </c>
      <c r="C977" s="164"/>
      <c r="D977" s="164"/>
      <c r="E977" s="164"/>
      <c r="F977" s="164"/>
    </row>
    <row r="978" spans="1:6">
      <c r="A978" s="28" t="str">
        <f t="shared" si="31"/>
        <v/>
      </c>
      <c r="B978" s="28" t="str">
        <f t="shared" si="30"/>
        <v/>
      </c>
      <c r="C978" s="164"/>
      <c r="D978" s="164"/>
      <c r="E978" s="164"/>
      <c r="F978" s="164"/>
    </row>
    <row r="979" spans="1:6">
      <c r="A979" s="28" t="str">
        <f t="shared" si="31"/>
        <v/>
      </c>
      <c r="B979" s="28" t="str">
        <f t="shared" si="30"/>
        <v/>
      </c>
      <c r="C979" s="164"/>
      <c r="D979" s="164"/>
      <c r="E979" s="164"/>
      <c r="F979" s="164"/>
    </row>
    <row r="980" spans="1:6">
      <c r="A980" s="28" t="str">
        <f t="shared" si="31"/>
        <v/>
      </c>
      <c r="B980" s="28" t="str">
        <f t="shared" si="30"/>
        <v/>
      </c>
      <c r="C980" s="164"/>
      <c r="D980" s="164"/>
      <c r="E980" s="164"/>
      <c r="F980" s="164"/>
    </row>
    <row r="981" spans="1:6">
      <c r="A981" s="28" t="str">
        <f t="shared" si="31"/>
        <v/>
      </c>
      <c r="B981" s="28" t="str">
        <f t="shared" si="30"/>
        <v/>
      </c>
      <c r="C981" s="164"/>
      <c r="D981" s="164"/>
      <c r="E981" s="164"/>
      <c r="F981" s="164"/>
    </row>
    <row r="982" spans="1:6">
      <c r="A982" s="28" t="str">
        <f t="shared" si="31"/>
        <v/>
      </c>
      <c r="B982" s="28" t="str">
        <f t="shared" si="30"/>
        <v/>
      </c>
      <c r="C982" s="164"/>
      <c r="D982" s="164"/>
      <c r="E982" s="164"/>
      <c r="F982" s="164"/>
    </row>
    <row r="983" spans="1:6">
      <c r="A983" s="28" t="str">
        <f t="shared" si="31"/>
        <v/>
      </c>
      <c r="B983" s="28" t="str">
        <f t="shared" si="30"/>
        <v/>
      </c>
      <c r="C983" s="164"/>
      <c r="D983" s="164"/>
      <c r="E983" s="164"/>
      <c r="F983" s="164"/>
    </row>
    <row r="984" spans="1:6">
      <c r="A984" s="28" t="str">
        <f t="shared" si="31"/>
        <v/>
      </c>
      <c r="B984" s="28" t="str">
        <f t="shared" si="30"/>
        <v/>
      </c>
      <c r="C984" s="164"/>
      <c r="D984" s="164"/>
      <c r="E984" s="164"/>
      <c r="F984" s="164"/>
    </row>
    <row r="985" spans="1:6">
      <c r="A985" s="28" t="str">
        <f t="shared" si="31"/>
        <v/>
      </c>
      <c r="B985" s="28" t="str">
        <f t="shared" si="30"/>
        <v/>
      </c>
      <c r="C985" s="164"/>
      <c r="D985" s="164"/>
      <c r="E985" s="164"/>
      <c r="F985" s="164"/>
    </row>
    <row r="986" spans="1:6">
      <c r="A986" s="28" t="str">
        <f t="shared" si="31"/>
        <v/>
      </c>
      <c r="B986" s="28" t="str">
        <f t="shared" si="30"/>
        <v/>
      </c>
      <c r="C986" s="164"/>
      <c r="D986" s="164"/>
      <c r="E986" s="164"/>
      <c r="F986" s="164"/>
    </row>
    <row r="987" spans="1:6">
      <c r="A987" s="28" t="str">
        <f t="shared" si="31"/>
        <v/>
      </c>
      <c r="B987" s="28" t="str">
        <f t="shared" si="30"/>
        <v/>
      </c>
      <c r="C987" s="164"/>
      <c r="D987" s="164"/>
      <c r="E987" s="164"/>
      <c r="F987" s="164"/>
    </row>
    <row r="988" spans="1:6">
      <c r="A988" s="28" t="str">
        <f t="shared" si="31"/>
        <v/>
      </c>
      <c r="B988" s="28" t="str">
        <f t="shared" si="30"/>
        <v/>
      </c>
      <c r="C988" s="164"/>
      <c r="D988" s="164"/>
      <c r="E988" s="164"/>
      <c r="F988" s="164"/>
    </row>
    <row r="989" spans="1:6">
      <c r="A989" s="28" t="str">
        <f t="shared" si="31"/>
        <v/>
      </c>
      <c r="B989" s="28" t="str">
        <f t="shared" si="30"/>
        <v/>
      </c>
      <c r="C989" s="164"/>
      <c r="D989" s="164"/>
      <c r="E989" s="164"/>
      <c r="F989" s="164"/>
    </row>
    <row r="990" spans="1:6">
      <c r="A990" s="28" t="str">
        <f t="shared" si="31"/>
        <v/>
      </c>
      <c r="B990" s="28" t="str">
        <f t="shared" si="30"/>
        <v/>
      </c>
      <c r="C990" s="164"/>
      <c r="D990" s="164"/>
      <c r="E990" s="164"/>
      <c r="F990" s="164"/>
    </row>
    <row r="991" spans="1:6">
      <c r="A991" s="28" t="str">
        <f t="shared" si="31"/>
        <v/>
      </c>
      <c r="B991" s="28" t="str">
        <f t="shared" si="30"/>
        <v/>
      </c>
      <c r="C991" s="164"/>
      <c r="D991" s="164"/>
      <c r="E991" s="164"/>
      <c r="F991" s="164"/>
    </row>
    <row r="992" spans="1:6">
      <c r="A992" s="28" t="str">
        <f t="shared" si="31"/>
        <v/>
      </c>
      <c r="B992" s="28" t="str">
        <f t="shared" si="30"/>
        <v/>
      </c>
      <c r="C992" s="164"/>
      <c r="D992" s="164"/>
      <c r="E992" s="164"/>
      <c r="F992" s="164"/>
    </row>
    <row r="993" spans="1:6">
      <c r="A993" s="28" t="str">
        <f t="shared" si="31"/>
        <v/>
      </c>
      <c r="B993" s="28" t="str">
        <f t="shared" si="30"/>
        <v/>
      </c>
      <c r="C993" s="164"/>
      <c r="D993" s="164"/>
      <c r="E993" s="164"/>
      <c r="F993" s="164"/>
    </row>
    <row r="994" spans="1:6">
      <c r="A994" s="28" t="str">
        <f t="shared" si="31"/>
        <v/>
      </c>
      <c r="B994" s="28" t="str">
        <f t="shared" si="30"/>
        <v/>
      </c>
      <c r="C994" s="164"/>
      <c r="D994" s="164"/>
      <c r="E994" s="164"/>
      <c r="F994" s="164"/>
    </row>
    <row r="995" spans="1:6">
      <c r="A995" s="28" t="str">
        <f t="shared" si="31"/>
        <v/>
      </c>
      <c r="B995" s="28" t="str">
        <f t="shared" si="30"/>
        <v/>
      </c>
      <c r="C995" s="164"/>
      <c r="D995" s="164"/>
      <c r="E995" s="164"/>
      <c r="F995" s="164"/>
    </row>
    <row r="996" spans="1:6">
      <c r="A996" s="28" t="str">
        <f t="shared" si="31"/>
        <v/>
      </c>
      <c r="B996" s="28" t="str">
        <f t="shared" si="30"/>
        <v/>
      </c>
      <c r="C996" s="164"/>
      <c r="D996" s="164"/>
      <c r="E996" s="164"/>
      <c r="F996" s="164"/>
    </row>
    <row r="997" spans="1:6">
      <c r="A997" s="28" t="str">
        <f t="shared" si="31"/>
        <v/>
      </c>
      <c r="B997" s="28" t="str">
        <f t="shared" si="30"/>
        <v/>
      </c>
      <c r="C997" s="164"/>
      <c r="D997" s="164"/>
      <c r="E997" s="164"/>
      <c r="F997" s="164"/>
    </row>
    <row r="998" spans="1:6">
      <c r="A998" s="28" t="str">
        <f t="shared" si="31"/>
        <v/>
      </c>
      <c r="B998" s="28" t="str">
        <f t="shared" si="30"/>
        <v/>
      </c>
      <c r="C998" s="164"/>
      <c r="D998" s="164"/>
      <c r="E998" s="164"/>
      <c r="F998" s="164"/>
    </row>
    <row r="999" spans="1:6">
      <c r="A999" s="28" t="str">
        <f t="shared" si="31"/>
        <v/>
      </c>
      <c r="B999" s="28" t="str">
        <f t="shared" si="30"/>
        <v/>
      </c>
      <c r="C999" s="164"/>
      <c r="D999" s="164"/>
      <c r="E999" s="164"/>
      <c r="F999" s="164"/>
    </row>
    <row r="1000" spans="1:6">
      <c r="A1000" s="28" t="str">
        <f t="shared" si="31"/>
        <v/>
      </c>
      <c r="B1000" s="28" t="str">
        <f t="shared" si="30"/>
        <v/>
      </c>
      <c r="C1000" s="164"/>
      <c r="D1000" s="164"/>
      <c r="E1000" s="164"/>
      <c r="F1000" s="164"/>
    </row>
  </sheetData>
  <conditionalFormatting sqref="M146:M258 M268:M270 M272:M1000 L271 W268:W270 W272:W1000 V271 AE268:AE270 AE272:AE1000 AD271 AH268:AH270 AH272:AH1000 AG271 AO268:AO270 AO272:AO1000 AN271 AW268:AW270 AW272:AW1000 AV271 BC268:BC270 BC272:BC1000 BB271 CO268:CO270 CO272:CO1000 CN271">
    <cfRule type="cellIs" dxfId="15" priority="16" operator="notEqual">
      <formula>0</formula>
    </cfRule>
  </conditionalFormatting>
  <conditionalFormatting sqref="W146:W258">
    <cfRule type="cellIs" dxfId="14" priority="15" operator="notEqual">
      <formula>0</formula>
    </cfRule>
  </conditionalFormatting>
  <conditionalFormatting sqref="AE146:AE258">
    <cfRule type="cellIs" dxfId="13" priority="14" operator="notEqual">
      <formula>0</formula>
    </cfRule>
  </conditionalFormatting>
  <conditionalFormatting sqref="AH146:AH258">
    <cfRule type="cellIs" dxfId="12" priority="13" operator="notEqual">
      <formula>0</formula>
    </cfRule>
  </conditionalFormatting>
  <conditionalFormatting sqref="AO146:AO258">
    <cfRule type="cellIs" dxfId="11" priority="12" operator="notEqual">
      <formula>0</formula>
    </cfRule>
  </conditionalFormatting>
  <conditionalFormatting sqref="AW146:AW258">
    <cfRule type="cellIs" dxfId="10" priority="11" operator="notEqual">
      <formula>0</formula>
    </cfRule>
  </conditionalFormatting>
  <conditionalFormatting sqref="BC146:BC258">
    <cfRule type="cellIs" dxfId="9" priority="10" operator="notEqual">
      <formula>0</formula>
    </cfRule>
  </conditionalFormatting>
  <conditionalFormatting sqref="CO146:CO258">
    <cfRule type="cellIs" dxfId="8" priority="9" operator="notEqual">
      <formula>0</formula>
    </cfRule>
  </conditionalFormatting>
  <conditionalFormatting sqref="M259:M267">
    <cfRule type="cellIs" dxfId="7" priority="8" operator="notEqual">
      <formula>0</formula>
    </cfRule>
  </conditionalFormatting>
  <conditionalFormatting sqref="W259:W267">
    <cfRule type="cellIs" dxfId="6" priority="7" operator="notEqual">
      <formula>0</formula>
    </cfRule>
  </conditionalFormatting>
  <conditionalFormatting sqref="AE259:AE267">
    <cfRule type="cellIs" dxfId="5" priority="6" operator="notEqual">
      <formula>0</formula>
    </cfRule>
  </conditionalFormatting>
  <conditionalFormatting sqref="AH259:AH267">
    <cfRule type="cellIs" dxfId="4" priority="5" operator="notEqual">
      <formula>0</formula>
    </cfRule>
  </conditionalFormatting>
  <conditionalFormatting sqref="AO259:AO267">
    <cfRule type="cellIs" dxfId="3" priority="4" operator="notEqual">
      <formula>0</formula>
    </cfRule>
  </conditionalFormatting>
  <conditionalFormatting sqref="AW259:AW267">
    <cfRule type="cellIs" dxfId="2" priority="3" operator="notEqual">
      <formula>0</formula>
    </cfRule>
  </conditionalFormatting>
  <conditionalFormatting sqref="BC259:BC267">
    <cfRule type="cellIs" dxfId="1" priority="2" operator="notEqual">
      <formula>0</formula>
    </cfRule>
  </conditionalFormatting>
  <conditionalFormatting sqref="CO259:CO267">
    <cfRule type="cellIs" dxfId="0" priority="1" operator="notEqual">
      <formula>0</formula>
    </cfRule>
  </conditionalFormatting>
  <dataValidations count="4">
    <dataValidation type="list" allowBlank="1" showInputMessage="1" showErrorMessage="1" sqref="F6:F1000">
      <formula1>FY_Months</formula1>
    </dataValidation>
    <dataValidation type="list" allowBlank="1" showInputMessage="1" showErrorMessage="1" sqref="E6:E1000">
      <formula1>FinYear</formula1>
    </dataValidation>
    <dataValidation type="list" allowBlank="1" showInputMessage="1" showErrorMessage="1" sqref="D6:D1000">
      <formula1>Organisation</formula1>
    </dataValidation>
    <dataValidation type="list" allowBlank="1" showInputMessage="1" showErrorMessage="1" sqref="C6:C1000">
      <formula1>Region</formula1>
    </dataValidation>
  </dataValidations>
  <hyperlinks>
    <hyperlink ref="C1" location="Contents!A1" display="Home / Base year:"/>
  </hyperlink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9"/>
  <sheetViews>
    <sheetView workbookViewId="0">
      <selection activeCell="C1" sqref="C1"/>
    </sheetView>
  </sheetViews>
  <sheetFormatPr defaultRowHeight="15"/>
  <cols>
    <col min="1" max="1" width="20.7109375" style="256" customWidth="1"/>
    <col min="2" max="2" width="23" style="256" customWidth="1"/>
    <col min="3" max="3" width="28.28515625" style="256" customWidth="1"/>
    <col min="4" max="4" width="22.7109375" style="256" customWidth="1"/>
    <col min="5" max="6" width="20.42578125" style="256" customWidth="1"/>
    <col min="7" max="8" width="2" style="257" customWidth="1"/>
    <col min="9" max="9" width="19" style="256" customWidth="1"/>
    <col min="10" max="10" width="21.28515625" style="256" customWidth="1"/>
    <col min="11" max="11" width="11.7109375" style="256" customWidth="1"/>
    <col min="12" max="16384" width="9.140625" style="256"/>
  </cols>
  <sheetData>
    <row r="1" spans="1:11">
      <c r="A1" s="255" t="s">
        <v>694</v>
      </c>
    </row>
    <row r="2" spans="1:11" ht="15.75" thickBot="1"/>
    <row r="3" spans="1:11" ht="15.75" thickBot="1">
      <c r="A3" s="255" t="s">
        <v>693</v>
      </c>
      <c r="B3" s="136"/>
    </row>
    <row r="4" spans="1:11" ht="23.25" customHeight="1" thickBot="1">
      <c r="B4" s="255" t="s">
        <v>475</v>
      </c>
      <c r="C4" s="255"/>
      <c r="D4" s="255"/>
      <c r="E4" s="255"/>
      <c r="F4" s="255"/>
      <c r="G4" s="258"/>
      <c r="H4" s="258"/>
      <c r="I4" s="255" t="s">
        <v>472</v>
      </c>
      <c r="J4" s="255" t="s">
        <v>470</v>
      </c>
    </row>
    <row r="5" spans="1:11" ht="35.25" customHeight="1" thickBot="1">
      <c r="A5" s="259"/>
      <c r="B5" s="347"/>
      <c r="C5" s="348"/>
      <c r="D5" s="348"/>
      <c r="E5" s="348"/>
      <c r="F5" s="349"/>
      <c r="G5" s="260"/>
      <c r="H5" s="260"/>
      <c r="I5" s="136" t="s">
        <v>215</v>
      </c>
      <c r="J5" s="136" t="s">
        <v>186</v>
      </c>
      <c r="K5" s="261" t="s">
        <v>474</v>
      </c>
    </row>
    <row r="6" spans="1:11" ht="15.75" thickBot="1">
      <c r="A6" s="262" t="s">
        <v>480</v>
      </c>
      <c r="B6" s="246" t="s">
        <v>182</v>
      </c>
      <c r="C6" s="246" t="s">
        <v>183</v>
      </c>
      <c r="D6" s="247" t="s">
        <v>184</v>
      </c>
      <c r="E6" s="247" t="s">
        <v>185</v>
      </c>
      <c r="F6" s="247" t="s">
        <v>186</v>
      </c>
      <c r="G6" s="258"/>
      <c r="H6" s="258"/>
    </row>
    <row r="7" spans="1:11">
      <c r="A7" s="263" t="str">
        <f>IF(B3&lt;&gt;"",B3,"")</f>
        <v/>
      </c>
      <c r="B7" s="264" t="str">
        <f>IF($A7&lt;&gt;"",VLOOKUP($B$3,Trend!$B:$G,2,FALSE),"")</f>
        <v/>
      </c>
      <c r="C7" s="264" t="str">
        <f>IF($A7&lt;&gt;"",VLOOKUP($B$3,Trend!$B:$G,3,FALSE),"")</f>
        <v/>
      </c>
      <c r="D7" s="264" t="str">
        <f>IF($A7&lt;&gt;"",VLOOKUP($B$3,Trend!$B:$G,4,FALSE),"")</f>
        <v/>
      </c>
      <c r="E7" s="265" t="str">
        <f>IF($A7&lt;&gt;"",VLOOKUP($B$3,Trend!$B:$G,5,FALSE),"")</f>
        <v/>
      </c>
      <c r="F7" s="265" t="str">
        <f>IF($A7&lt;&gt;"",VLOOKUP($B$3,Trend!$B:$G,6,FALSE),"")</f>
        <v/>
      </c>
      <c r="G7" s="264"/>
      <c r="H7" s="264"/>
    </row>
    <row r="8" spans="1:11" ht="15.75" thickBot="1">
      <c r="A8" s="266" t="s">
        <v>230</v>
      </c>
      <c r="B8" s="267"/>
      <c r="C8" s="267" t="str">
        <f>IF(C7&lt;&gt;"",C7-B7,"")</f>
        <v/>
      </c>
      <c r="D8" s="267" t="str">
        <f t="shared" ref="D8" si="0">IF(D7&lt;&gt;"",D7-C7,"")</f>
        <v/>
      </c>
      <c r="E8" s="268" t="str">
        <f>IF(E7&lt;&gt;"",E7-D7,"")</f>
        <v/>
      </c>
      <c r="F8" s="268" t="str">
        <f>IF(F7&lt;&gt;"",F7-E7,"")</f>
        <v/>
      </c>
      <c r="G8" s="264"/>
      <c r="H8" s="264"/>
    </row>
    <row r="9" spans="1:11" ht="15.75" thickBot="1">
      <c r="A9" s="255" t="s">
        <v>473</v>
      </c>
      <c r="E9" s="257"/>
      <c r="F9" s="257"/>
      <c r="H9" s="256"/>
    </row>
    <row r="10" spans="1:11" ht="15.75" thickBot="1">
      <c r="A10" s="277"/>
      <c r="B10" s="278" t="str">
        <f>IF(A10&lt;&gt;"",VLOOKUP($A10,Trend!$B:$G,2,FALSE),"")</f>
        <v/>
      </c>
      <c r="C10" s="269" t="str">
        <f>IF($A10&lt;&gt;"",VLOOKUP($A10,Trend!$B:$G,3,FALSE),"")</f>
        <v/>
      </c>
      <c r="D10" s="269" t="str">
        <f>IF($A10&lt;&gt;"",VLOOKUP($A10,Trend!$B:$G,4,FALSE),"")</f>
        <v/>
      </c>
      <c r="E10" s="270" t="str">
        <f>IF($A10&lt;&gt;"",VLOOKUP($A10,Trend!$B:$G,5,FALSE),"")</f>
        <v/>
      </c>
      <c r="F10" s="270" t="str">
        <f>IF($A10&lt;&gt;"",VLOOKUP($A10,Trend!$B:$G,6,FALSE),"")</f>
        <v/>
      </c>
      <c r="H10" s="256"/>
    </row>
    <row r="11" spans="1:11" ht="15.75" thickBot="1">
      <c r="A11" s="277"/>
      <c r="B11" s="279" t="str">
        <f>IF(A11&lt;&gt;"",VLOOKUP($A11,Trend!$B:$G,2,FALSE),"")</f>
        <v/>
      </c>
      <c r="C11" s="264" t="str">
        <f>IF($A11&lt;&gt;"",VLOOKUP($A11,Trend!$B:$G,3,FALSE),"")</f>
        <v/>
      </c>
      <c r="D11" s="264" t="str">
        <f>IF($A11&lt;&gt;"",VLOOKUP($A11,Trend!$B:$G,4,FALSE),"")</f>
        <v/>
      </c>
      <c r="E11" s="265" t="str">
        <f>IF($A11&lt;&gt;"",VLOOKUP($A11,Trend!$B:$G,5,FALSE),"")</f>
        <v/>
      </c>
      <c r="F11" s="265" t="str">
        <f>IF($A11&lt;&gt;"",VLOOKUP($A11,Trend!$B:$G,6,FALSE),"")</f>
        <v/>
      </c>
      <c r="H11" s="256"/>
    </row>
    <row r="12" spans="1:11" ht="15.75" thickBot="1">
      <c r="A12" s="277"/>
      <c r="B12" s="279" t="str">
        <f>IF(A12&lt;&gt;"",VLOOKUP($A12,Trend!$B:$G,2,FALSE),"")</f>
        <v/>
      </c>
      <c r="C12" s="264" t="str">
        <f>IF($A12&lt;&gt;"",VLOOKUP($A12,Trend!$B:$G,3,FALSE),"")</f>
        <v/>
      </c>
      <c r="D12" s="264" t="str">
        <f>IF($A12&lt;&gt;"",VLOOKUP($A12,Trend!$B:$G,4,FALSE),"")</f>
        <v/>
      </c>
      <c r="E12" s="265" t="str">
        <f>IF($A12&lt;&gt;"",VLOOKUP($A12,Trend!$B:$G,5,FALSE),"")</f>
        <v/>
      </c>
      <c r="F12" s="265" t="str">
        <f>IF($A12&lt;&gt;"",VLOOKUP($A12,Trend!$B:$G,6,FALSE),"")</f>
        <v/>
      </c>
      <c r="H12" s="256"/>
    </row>
    <row r="13" spans="1:11" ht="15.75" thickBot="1">
      <c r="A13" s="277"/>
      <c r="B13" s="280" t="str">
        <f>IF(A13&lt;&gt;"",VLOOKUP($A13,Trend!$B:$G,2,FALSE),"")</f>
        <v/>
      </c>
      <c r="C13" s="267" t="str">
        <f>IF($A13&lt;&gt;"",VLOOKUP($A13,Trend!$B:$G,3,FALSE),"")</f>
        <v/>
      </c>
      <c r="D13" s="267" t="str">
        <f>IF($A13&lt;&gt;"",VLOOKUP($A13,Trend!$B:$G,4,FALSE),"")</f>
        <v/>
      </c>
      <c r="E13" s="268" t="str">
        <f>IF($A13&lt;&gt;"",VLOOKUP($A13,Trend!$B:$G,5,FALSE),"")</f>
        <v/>
      </c>
      <c r="F13" s="268" t="str">
        <f>IF($A13&lt;&gt;"",VLOOKUP($A13,Trend!$B:$G,6,FALSE),"")</f>
        <v/>
      </c>
      <c r="H13" s="256"/>
    </row>
    <row r="14" spans="1:11">
      <c r="E14" s="257"/>
      <c r="F14" s="257"/>
      <c r="H14" s="256"/>
    </row>
    <row r="15" spans="1:11">
      <c r="A15" s="255" t="s">
        <v>477</v>
      </c>
    </row>
    <row r="16" spans="1:11" ht="15.75" thickBot="1"/>
    <row r="17" spans="1:6" ht="15.75" customHeight="1" thickBot="1">
      <c r="B17" s="255" t="s">
        <v>478</v>
      </c>
      <c r="C17" s="347"/>
      <c r="D17" s="348"/>
      <c r="E17" s="348"/>
      <c r="F17" s="349"/>
    </row>
    <row r="18" spans="1:6" ht="15.75" customHeight="1" thickBot="1">
      <c r="B18" s="255" t="s">
        <v>479</v>
      </c>
      <c r="C18" s="347"/>
      <c r="D18" s="348"/>
      <c r="E18" s="348"/>
      <c r="F18" s="349"/>
    </row>
    <row r="19" spans="1:6" ht="15" customHeight="1">
      <c r="B19" s="346" t="s">
        <v>217</v>
      </c>
      <c r="C19" s="350" t="str">
        <f>CONCATENATE("'"&amp;C17&amp;"'"&amp;" / "&amp;"'"&amp;C18&amp;"'")</f>
        <v>'' / ''</v>
      </c>
      <c r="D19" s="351"/>
      <c r="E19" s="351"/>
      <c r="F19" s="352"/>
    </row>
    <row r="20" spans="1:6" ht="15.75" thickBot="1">
      <c r="B20" s="346"/>
      <c r="C20" s="353"/>
      <c r="D20" s="354"/>
      <c r="E20" s="354"/>
      <c r="F20" s="355"/>
    </row>
    <row r="21" spans="1:6" ht="15.75" thickBot="1"/>
    <row r="22" spans="1:6" ht="15.75" thickBot="1">
      <c r="A22" s="271"/>
      <c r="B22" s="281" t="str">
        <f>B6</f>
        <v>2011/12</v>
      </c>
      <c r="C22" s="281" t="str">
        <f t="shared" ref="C22:F22" si="1">C6</f>
        <v>2012/13</v>
      </c>
      <c r="D22" s="281" t="str">
        <f t="shared" si="1"/>
        <v>2013/14</v>
      </c>
      <c r="E22" s="282" t="str">
        <f t="shared" si="1"/>
        <v>2014/15</v>
      </c>
      <c r="F22" s="282" t="str">
        <f t="shared" si="1"/>
        <v>2015/16</v>
      </c>
    </row>
    <row r="23" spans="1:6">
      <c r="A23" s="259" t="str">
        <f>IF(B3&lt;&gt;"",B3,"")</f>
        <v/>
      </c>
      <c r="B23" s="273" t="str">
        <f>IF($A23&lt;&gt;0,VLOOKUP($A23,Ratios!$R:$W,2,FALSE),"")</f>
        <v/>
      </c>
      <c r="C23" s="273" t="str">
        <f>IF($A23&lt;&gt;0,VLOOKUP($A23,Ratios!$R:$W,3,FALSE),"")</f>
        <v/>
      </c>
      <c r="D23" s="273" t="str">
        <f>IF($A23&lt;&gt;0,VLOOKUP($A23,Ratios!$R:$W,4,FALSE),"")</f>
        <v/>
      </c>
      <c r="E23" s="274" t="str">
        <f>IF($A23&lt;&gt;0,VLOOKUP($A23,Ratios!$R:$W,5,FALSE),"")</f>
        <v/>
      </c>
      <c r="F23" s="274" t="str">
        <f>IF($A23&lt;&gt;0,VLOOKUP($A23,Ratios!$R:$W,6,FALSE),"")</f>
        <v/>
      </c>
    </row>
    <row r="24" spans="1:6">
      <c r="A24" s="272" t="str">
        <f>IF(A10&lt;&gt;0,A10,"")</f>
        <v/>
      </c>
      <c r="B24" s="273" t="str">
        <f>IF($A24&lt;&gt;0,VLOOKUP($A24,Ratios!$R:$W,2,FALSE),"")</f>
        <v/>
      </c>
      <c r="C24" s="273" t="str">
        <f>IF($A24&lt;&gt;0,VLOOKUP($A24,Ratios!$R:$W,3,FALSE),"")</f>
        <v/>
      </c>
      <c r="D24" s="273" t="str">
        <f>IF($A24&lt;&gt;0,VLOOKUP($A24,Ratios!$R:$W,4,FALSE),"")</f>
        <v/>
      </c>
      <c r="E24" s="274" t="str">
        <f>IF($A24&lt;&gt;0,VLOOKUP($A24,Ratios!$R:$W,5,FALSE),"")</f>
        <v/>
      </c>
      <c r="F24" s="274" t="str">
        <f>IF($A24&lt;&gt;0,VLOOKUP($A24,Ratios!$R:$W,6,FALSE),"")</f>
        <v/>
      </c>
    </row>
    <row r="25" spans="1:6">
      <c r="A25" s="272" t="str">
        <f t="shared" ref="A25:A27" si="2">IF(A11&lt;&gt;0,A11,"")</f>
        <v/>
      </c>
      <c r="B25" s="273" t="str">
        <f>IF($A25&lt;&gt;0,VLOOKUP($A25,Ratios!$R:$W,2,FALSE),"")</f>
        <v/>
      </c>
      <c r="C25" s="273" t="str">
        <f>IF($A25&lt;&gt;0,VLOOKUP($A25,Ratios!$R:$W,3,FALSE),"")</f>
        <v/>
      </c>
      <c r="D25" s="273" t="str">
        <f>IF($A25&lt;&gt;0,VLOOKUP($A25,Ratios!$R:$W,4,FALSE),"")</f>
        <v/>
      </c>
      <c r="E25" s="274" t="str">
        <f>IF($A25&lt;&gt;0,VLOOKUP($A25,Ratios!$R:$W,5,FALSE),"")</f>
        <v/>
      </c>
      <c r="F25" s="274" t="str">
        <f>IF($A25&lt;&gt;0,VLOOKUP($A25,Ratios!$R:$W,6,FALSE),"")</f>
        <v/>
      </c>
    </row>
    <row r="26" spans="1:6">
      <c r="A26" s="272" t="str">
        <f t="shared" si="2"/>
        <v/>
      </c>
      <c r="B26" s="273" t="str">
        <f>IF($A26&lt;&gt;0,VLOOKUP($A26,Ratios!$R:$W,2,FALSE),"")</f>
        <v/>
      </c>
      <c r="C26" s="273" t="str">
        <f>IF($A26&lt;&gt;0,VLOOKUP($A26,Ratios!$R:$W,3,FALSE),"")</f>
        <v/>
      </c>
      <c r="D26" s="273" t="str">
        <f>IF($A26&lt;&gt;0,VLOOKUP($A26,Ratios!$R:$W,4,FALSE),"")</f>
        <v/>
      </c>
      <c r="E26" s="274" t="str">
        <f>IF($A26&lt;&gt;0,VLOOKUP($A26,Ratios!$R:$W,5,FALSE),"")</f>
        <v/>
      </c>
      <c r="F26" s="274" t="str">
        <f>IF($A26&lt;&gt;0,VLOOKUP($A26,Ratios!$R:$W,6,FALSE),"")</f>
        <v/>
      </c>
    </row>
    <row r="27" spans="1:6" ht="15.75" thickBot="1">
      <c r="A27" s="266" t="str">
        <f t="shared" si="2"/>
        <v/>
      </c>
      <c r="B27" s="275" t="str">
        <f>IF($A27&lt;&gt;0,VLOOKUP($A27,Ratios!$R:$W,2,FALSE),"")</f>
        <v/>
      </c>
      <c r="C27" s="275" t="str">
        <f>IF($A27&lt;&gt;0,VLOOKUP($A27,Ratios!$R:$W,3,FALSE),"")</f>
        <v/>
      </c>
      <c r="D27" s="275" t="str">
        <f>IF($A27&lt;&gt;0,VLOOKUP($A27,Ratios!$R:$W,4,FALSE),"")</f>
        <v/>
      </c>
      <c r="E27" s="276" t="str">
        <f>IF($A27&lt;&gt;0,VLOOKUP($A27,Ratios!$R:$W,5,FALSE),"")</f>
        <v/>
      </c>
      <c r="F27" s="276" t="str">
        <f>IF($A27&lt;&gt;0,VLOOKUP($A27,Ratios!$R:$W,6,FALSE),"")</f>
        <v/>
      </c>
    </row>
    <row r="28" spans="1:6" ht="15.75" thickBot="1"/>
    <row r="29" spans="1:6" ht="15.75" thickBot="1">
      <c r="A29" s="255" t="s">
        <v>483</v>
      </c>
      <c r="C29" s="136" t="s">
        <v>186</v>
      </c>
      <c r="D29" s="261" t="s">
        <v>474</v>
      </c>
    </row>
  </sheetData>
  <sheetProtection sheet="1" objects="1" scenarios="1"/>
  <mergeCells count="5">
    <mergeCell ref="B19:B20"/>
    <mergeCell ref="B5:F5"/>
    <mergeCell ref="C17:F17"/>
    <mergeCell ref="C18:F18"/>
    <mergeCell ref="C19:F20"/>
  </mergeCells>
  <dataValidations count="3">
    <dataValidation type="list" showInputMessage="1" showErrorMessage="1" sqref="B3 A10:A13">
      <formula1>Organisation</formula1>
    </dataValidation>
    <dataValidation type="list" allowBlank="1" showInputMessage="1" showErrorMessage="1" sqref="B6:F6">
      <formula1>FinYear</formula1>
    </dataValidation>
    <dataValidation type="list" allowBlank="1" showInputMessage="1" showErrorMessage="1" sqref="C29">
      <formula1>$B$22:$F$22</formula1>
    </dataValidation>
  </dataValidations>
  <hyperlinks>
    <hyperlink ref="K5" location="Charts!Print_Area" display="Go to charts"/>
    <hyperlink ref="D29" location="'Ratio Charts'!Print_Area" display="Go to charts"/>
  </hyperlink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Deflators!$K$64:$K$77</xm:f>
          </x14:formula1>
          <xm:sqref>J5</xm:sqref>
        </x14:dataValidation>
        <x14:dataValidation type="list" allowBlank="1" showInputMessage="1" showErrorMessage="1">
          <x14:formula1>
            <xm:f>Validation!$G$2:$G$3</xm:f>
          </x14:formula1>
          <xm:sqref>I5</xm:sqref>
        </x14:dataValidation>
        <x14:dataValidation type="list" allowBlank="1" showInputMessage="1" showErrorMessage="1">
          <x14:formula1>
            <xm:f>Data!$G$4:$HB$4</xm:f>
          </x14:formula1>
          <xm:sqref>B5:F5 C17:F17 C18:F18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zoomScale="70" zoomScaleNormal="70" workbookViewId="0">
      <selection activeCell="A2" sqref="A2"/>
    </sheetView>
  </sheetViews>
  <sheetFormatPr defaultRowHeight="15"/>
  <cols>
    <col min="1" max="17" width="9.140625" style="251"/>
    <col min="18" max="18" width="13" style="251" customWidth="1"/>
    <col min="19" max="16384" width="9.140625" style="251"/>
  </cols>
  <sheetData>
    <row r="1" spans="1:3">
      <c r="A1" s="356" t="s">
        <v>471</v>
      </c>
      <c r="B1" s="357"/>
      <c r="C1" s="357"/>
    </row>
    <row r="2" spans="1:3">
      <c r="A2" s="252" t="s">
        <v>234</v>
      </c>
    </row>
    <row r="3" spans="1:3">
      <c r="A3" s="251" t="s">
        <v>476</v>
      </c>
    </row>
    <row r="5" spans="1:3">
      <c r="A5" s="253">
        <v>1</v>
      </c>
      <c r="B5" s="252" t="str">
        <f>CONCATENATE(Trend!C1&amp;" ("&amp;'Main input sheet'!I5&amp;")")</f>
        <v>0 (Cash Terms)</v>
      </c>
    </row>
    <row r="25" spans="1:2">
      <c r="A25" s="253">
        <v>2</v>
      </c>
      <c r="B25" s="252" t="str">
        <f>CONCATENATE(Trend!C1&amp;" for selected organisations"&amp;" ("&amp;'Main input sheet'!I5&amp;")")</f>
        <v>0 for selected organisations (Cash Terms)</v>
      </c>
    </row>
    <row r="46" spans="1:1">
      <c r="A46" s="253"/>
    </row>
    <row r="47" spans="1:1">
      <c r="A47" s="253"/>
    </row>
    <row r="50" spans="1:2">
      <c r="A50" s="253">
        <v>3</v>
      </c>
      <c r="B50" s="252" t="str">
        <f>CONCATENATE(Trend!C1&amp;" by organisation"&amp;" ("&amp;'Main input sheet'!I5&amp;")")</f>
        <v>0 by organisation (Cash Terms)</v>
      </c>
    </row>
    <row r="72" spans="1:2">
      <c r="A72" s="253"/>
    </row>
    <row r="76" spans="1:2">
      <c r="A76" s="253"/>
      <c r="B76" s="252"/>
    </row>
  </sheetData>
  <sheetProtection sheet="1" objects="1" scenarios="1"/>
  <customSheetViews>
    <customSheetView guid="{79DDD4E7-9D7E-4DB1-8CF2-A4585956C95E}" scale="85">
      <pageMargins left="0.7" right="0.7" top="0.75" bottom="0.75" header="0.3" footer="0.3"/>
      <pageSetup paperSize="9" orientation="portrait" r:id="rId1"/>
    </customSheetView>
    <customSheetView guid="{26E29FAD-4C38-440F-A6BD-27FB5DA72984}" scale="85">
      <pageMargins left="0.7" right="0.7" top="0.75" bottom="0.75" header="0.3" footer="0.3"/>
      <pageSetup paperSize="9" orientation="portrait" r:id="rId2"/>
    </customSheetView>
  </customSheetViews>
  <mergeCells count="1">
    <mergeCell ref="A1:C1"/>
  </mergeCells>
  <hyperlinks>
    <hyperlink ref="A1" location="'Main input sheet'!A1" display="Return to main input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zoomScale="70" zoomScaleNormal="70" workbookViewId="0">
      <selection activeCell="A2" sqref="A2"/>
    </sheetView>
  </sheetViews>
  <sheetFormatPr defaultRowHeight="15"/>
  <cols>
    <col min="1" max="15" width="9.140625" style="251"/>
    <col min="16" max="16" width="9.140625" style="251" customWidth="1"/>
    <col min="17" max="16384" width="9.140625" style="251"/>
  </cols>
  <sheetData>
    <row r="1" spans="1:18">
      <c r="A1" s="356" t="s">
        <v>471</v>
      </c>
      <c r="B1" s="357"/>
      <c r="C1" s="357"/>
    </row>
    <row r="2" spans="1:18">
      <c r="A2" s="254"/>
      <c r="B2" s="254"/>
      <c r="C2" s="254"/>
      <c r="R2" s="252" t="s">
        <v>484</v>
      </c>
    </row>
  </sheetData>
  <sheetProtection sheet="1" objects="1" scenarios="1"/>
  <customSheetViews>
    <customSheetView guid="{79DDD4E7-9D7E-4DB1-8CF2-A4585956C95E}">
      <pageMargins left="0.7" right="0.7" top="0.75" bottom="0.75" header="0.3" footer="0.3"/>
      <pageSetup paperSize="9" orientation="portrait" r:id="rId1"/>
    </customSheetView>
    <customSheetView guid="{26E29FAD-4C38-440F-A6BD-27FB5DA72984}">
      <pageMargins left="0.7" right="0.7" top="0.75" bottom="0.75" header="0.3" footer="0.3"/>
      <pageSetup paperSize="9" orientation="portrait" r:id="rId2"/>
    </customSheetView>
  </customSheetViews>
  <mergeCells count="1">
    <mergeCell ref="A1:C1"/>
  </mergeCells>
  <hyperlinks>
    <hyperlink ref="A1" location="'Main input sheet'!A1" display="Return to main input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zoomScale="85" zoomScaleNormal="85" workbookViewId="0"/>
  </sheetViews>
  <sheetFormatPr defaultRowHeight="15"/>
  <cols>
    <col min="1" max="1" width="28.5703125" customWidth="1"/>
    <col min="2" max="2" width="23.28515625" customWidth="1"/>
    <col min="3" max="3" width="22.140625" customWidth="1"/>
    <col min="4" max="4" width="16.42578125" customWidth="1"/>
    <col min="5" max="5" width="17.7109375" customWidth="1"/>
    <col min="6" max="6" width="18.140625" customWidth="1"/>
    <col min="7" max="7" width="16.28515625" customWidth="1"/>
    <col min="8" max="8" width="2.5703125" customWidth="1"/>
    <col min="9" max="9" width="17.28515625" customWidth="1"/>
    <col min="10" max="10" width="18.85546875" customWidth="1"/>
    <col min="11" max="11" width="15.7109375" customWidth="1"/>
    <col min="12" max="12" width="14.7109375" customWidth="1"/>
    <col min="13" max="13" width="13.28515625" customWidth="1"/>
  </cols>
  <sheetData>
    <row r="1" spans="1:13" ht="15.75" thickBot="1">
      <c r="A1" s="250" t="s">
        <v>482</v>
      </c>
      <c r="B1" s="241" t="str">
        <f>'Main input sheet'!J5</f>
        <v>2015/16</v>
      </c>
      <c r="C1" s="358">
        <f>'Main input sheet'!B5</f>
        <v>0</v>
      </c>
      <c r="D1" s="359"/>
      <c r="E1" s="359"/>
      <c r="F1" s="360"/>
      <c r="G1" s="237"/>
      <c r="J1" t="s">
        <v>467</v>
      </c>
      <c r="K1">
        <f>COUNTIF(K5:K36,"&gt;0")</f>
        <v>0</v>
      </c>
    </row>
    <row r="2" spans="1:13" s="179" customFormat="1" ht="15.75" thickBot="1">
      <c r="A2" s="135"/>
      <c r="B2" s="172"/>
      <c r="C2" s="173" t="str">
        <f>IFERROR(HLOOKUP($C$1,'Data sources'!$E$4:$HB$9,MATCH(C$3,'Data sources'!$E$4:$E$9,0),FALSE),"")</f>
        <v/>
      </c>
      <c r="D2" s="173" t="str">
        <f>IFERROR(HLOOKUP($C$1,'Data sources'!$E$4:$HB$9,MATCH(D$3,'Data sources'!$E$4:$E$9,0),FALSE),"")</f>
        <v/>
      </c>
      <c r="E2" s="173" t="str">
        <f>IFERROR(HLOOKUP($C$1,'Data sources'!$E$4:$HB$9,MATCH(E$3,'Data sources'!$E$4:$E$9,0),FALSE),"")</f>
        <v/>
      </c>
      <c r="F2" s="173" t="str">
        <f>IFERROR(HLOOKUP($C$1,'Data sources'!$E$4:$HB$9,MATCH(F$3,'Data sources'!$E$4:$E$9,0),FALSE),"")</f>
        <v/>
      </c>
      <c r="G2" s="173" t="str">
        <f>IFERROR(HLOOKUP($C$1,'Data sources'!$E$4:$HB$10,MATCH(G$3,'Data sources'!$E$4:$E$10,0),FALSE),"")</f>
        <v/>
      </c>
      <c r="J2" s="179" t="s">
        <v>468</v>
      </c>
      <c r="K2" s="180">
        <f>COUNTIF(K5:K36,"&lt;0")</f>
        <v>0</v>
      </c>
    </row>
    <row r="3" spans="1:13" ht="15.75" thickBot="1">
      <c r="A3" s="241" t="str">
        <f>IF(ISNUMBER(SEARCH("Context",C1)),"Cash Terms",'Main input sheet'!I5)</f>
        <v>Cash Terms</v>
      </c>
      <c r="B3" s="137" t="s">
        <v>239</v>
      </c>
      <c r="C3" s="248" t="str">
        <f>'Main input sheet'!B6</f>
        <v>2011/12</v>
      </c>
      <c r="D3" s="248" t="str">
        <f>'Main input sheet'!C6</f>
        <v>2012/13</v>
      </c>
      <c r="E3" s="248" t="str">
        <f>'Main input sheet'!D6</f>
        <v>2013/14</v>
      </c>
      <c r="F3" s="248" t="str">
        <f>'Main input sheet'!E6</f>
        <v>2014/15</v>
      </c>
      <c r="G3" s="248" t="str">
        <f>'Main input sheet'!F6</f>
        <v>2015/16</v>
      </c>
      <c r="I3" s="22" t="s">
        <v>230</v>
      </c>
    </row>
    <row r="4" spans="1:13" ht="15.75" thickBot="1">
      <c r="A4" s="140" t="s">
        <v>206</v>
      </c>
      <c r="B4" s="140" t="s">
        <v>207</v>
      </c>
      <c r="C4" s="84">
        <f>IF($A3="Real Terms",VLOOKUP(C$3,Deflators!$K$7:$M$88,3,FALSE),1)</f>
        <v>1</v>
      </c>
      <c r="D4" s="166">
        <f>IF($A3="Real Terms",VLOOKUP(D$3,Deflators!$K$7:$M$88,3,FALSE),1)</f>
        <v>1</v>
      </c>
      <c r="E4" s="166">
        <f>IF($A3="Real Terms",VLOOKUP(E$3,Deflators!$K$7:$M$88,3,FALSE),1)</f>
        <v>1</v>
      </c>
      <c r="F4" s="166">
        <f>IF($A3="Real Terms",VLOOKUP(F$3,Deflators!$K$7:$M$88,3,FALSE),1)</f>
        <v>1</v>
      </c>
      <c r="G4" s="169">
        <f>IF($A3="Real Terms",VLOOKUP(G$3,Deflators!$K$7:$M$88,3,FALSE),1)</f>
        <v>1</v>
      </c>
      <c r="I4" s="211" t="s">
        <v>185</v>
      </c>
      <c r="J4" s="211" t="s">
        <v>186</v>
      </c>
      <c r="K4" s="212" t="s">
        <v>229</v>
      </c>
      <c r="L4" s="213" t="s">
        <v>237</v>
      </c>
    </row>
    <row r="5" spans="1:13">
      <c r="A5" s="242" t="s">
        <v>463</v>
      </c>
      <c r="B5" s="168" t="s">
        <v>244</v>
      </c>
      <c r="C5" s="219" t="str">
        <f>IFERROR((VLOOKUP(CONCATENATE($B5,C$3),Data!$1:$1000,(MATCH(Trend!$C$1,Data!$4:$4,FALSE)),FALSE)*C$4),"")</f>
        <v/>
      </c>
      <c r="D5" s="185" t="str">
        <f>IFERROR((VLOOKUP(CONCATENATE($B5,D$3),Data!$1:$1000,(MATCH(Trend!$C$1,Data!$4:$4,FALSE)),FALSE)*D$4),"")</f>
        <v/>
      </c>
      <c r="E5" s="185" t="str">
        <f>IFERROR((VLOOKUP(CONCATENATE($B5,E$3),Data!$1:$1000,(MATCH(Trend!$C$1,Data!$4:$4,FALSE)),FALSE)*E$4),"")</f>
        <v/>
      </c>
      <c r="F5" s="185" t="str">
        <f>IFERROR((VLOOKUP(CONCATENATE($B5,F$3),Data!$1:$1000,(MATCH(Trend!$C$1,Data!$4:$4,FALSE)),FALSE)*F$4),"")</f>
        <v/>
      </c>
      <c r="G5" s="181" t="str">
        <f>IFERROR((VLOOKUP(CONCATENATE($B5,G$3),Data!$1:$1000,(MATCH(Trend!$C$1,Data!$4:$4,FALSE)),FALSE)*G$4),"")</f>
        <v/>
      </c>
      <c r="I5" s="219" t="str">
        <f>IFERROR((VLOOKUP(CONCATENATE($B5,I$4),Data!$1:$1000,(MATCH(Trend!$C$1,Data!$4:$4,FALSE)),FALSE)*HLOOKUP(I$4,$C$3:G$4,2,FALSE)),"")</f>
        <v/>
      </c>
      <c r="J5" s="185" t="str">
        <f>IFERROR((VLOOKUP(CONCATENATE($B5,J$4),Data!$1:$1000,(MATCH(Trend!$C$1,Data!$4:$4,FALSE)),FALSE)*HLOOKUP(J$4,$C$3:G$4,2,FALSE)),"")</f>
        <v/>
      </c>
      <c r="K5" s="185" t="str">
        <f>IFERROR(J5-I5,"")</f>
        <v/>
      </c>
      <c r="L5" s="227" t="str">
        <f>IFERROR(K5/I5,"")</f>
        <v/>
      </c>
      <c r="M5" s="139" t="s">
        <v>233</v>
      </c>
    </row>
    <row r="6" spans="1:13">
      <c r="A6" s="243" t="s">
        <v>463</v>
      </c>
      <c r="B6" s="11" t="s">
        <v>245</v>
      </c>
      <c r="C6" s="220" t="str">
        <f>IFERROR((VLOOKUP(CONCATENATE($B6,C$3),Data!$1:$1000,(MATCH(Trend!$C$1,Data!$4:$4,FALSE)),FALSE)*C$4),"")</f>
        <v/>
      </c>
      <c r="D6" s="183" t="str">
        <f>IFERROR((VLOOKUP(CONCATENATE($B6,D$3),Data!$1:$1000,(MATCH(Trend!$C$1,Data!$4:$4,FALSE)),FALSE)*D$4),"")</f>
        <v/>
      </c>
      <c r="E6" s="183" t="str">
        <f>IFERROR((VLOOKUP(CONCATENATE($B6,E$3),Data!$1:$1000,(MATCH(Trend!$C$1,Data!$4:$4,FALSE)),FALSE)*E$4),"")</f>
        <v/>
      </c>
      <c r="F6" s="183" t="str">
        <f>IFERROR((VLOOKUP(CONCATENATE($B6,F$3),Data!$1:$1000,(MATCH(Trend!$C$1,Data!$4:$4,FALSE)),FALSE)*F$4),"")</f>
        <v/>
      </c>
      <c r="G6" s="184" t="str">
        <f>IFERROR((VLOOKUP(CONCATENATE($B6,G$3),Data!$1:$1000,(MATCH(Trend!$C$1,Data!$4:$4,FALSE)),FALSE)*G$4),"")</f>
        <v/>
      </c>
      <c r="I6" s="220" t="str">
        <f>IFERROR((VLOOKUP(CONCATENATE($B6,I$4),Data!$1:$1000,(MATCH(Trend!$C$1,Data!$4:$4,FALSE)),FALSE)*HLOOKUP(I$4,$C$3:G$4,2,FALSE)),"")</f>
        <v/>
      </c>
      <c r="J6" s="183" t="str">
        <f>IFERROR((VLOOKUP(CONCATENATE($B6,J$4),Data!$1:$1000,(MATCH(Trend!$C$1,Data!$4:$4,FALSE)),FALSE)*HLOOKUP(J$4,$C$3:G$4,2,FALSE)),"")</f>
        <v/>
      </c>
      <c r="K6" s="183" t="str">
        <f t="shared" ref="K6:K36" si="0">IFERROR(J6-I6,"")</f>
        <v/>
      </c>
      <c r="L6" s="228" t="str">
        <f t="shared" ref="L6:L36" si="1">IFERROR(K6/I6,"")</f>
        <v/>
      </c>
    </row>
    <row r="7" spans="1:13">
      <c r="A7" s="243" t="s">
        <v>463</v>
      </c>
      <c r="B7" s="29" t="s">
        <v>246</v>
      </c>
      <c r="C7" s="220" t="str">
        <f>IFERROR((VLOOKUP(CONCATENATE($B7,C$3),Data!$1:$1000,(MATCH(Trend!$C$1,Data!$4:$4,FALSE)),FALSE)*C$4),"")</f>
        <v/>
      </c>
      <c r="D7" s="183" t="str">
        <f>IFERROR((VLOOKUP(CONCATENATE($B7,D$3),Data!$1:$1000,(MATCH(Trend!$C$1,Data!$4:$4,FALSE)),FALSE)*D$4),"")</f>
        <v/>
      </c>
      <c r="E7" s="183" t="str">
        <f>IFERROR((VLOOKUP(CONCATENATE($B7,E$3),Data!$1:$1000,(MATCH(Trend!$C$1,Data!$4:$4,FALSE)),FALSE)*E$4),"")</f>
        <v/>
      </c>
      <c r="F7" s="183" t="str">
        <f>IFERROR((VLOOKUP(CONCATENATE($B7,F$3),Data!$1:$1000,(MATCH(Trend!$C$1,Data!$4:$4,FALSE)),FALSE)*F$4),"")</f>
        <v/>
      </c>
      <c r="G7" s="184" t="str">
        <f>IFERROR((VLOOKUP(CONCATENATE($B7,G$3),Data!$1:$1000,(MATCH(Trend!$C$1,Data!$4:$4,FALSE)),FALSE)*G$4),"")</f>
        <v/>
      </c>
      <c r="I7" s="220" t="str">
        <f>IFERROR((VLOOKUP(CONCATENATE($B7,I$4),Data!$1:$1000,(MATCH(Trend!$C$1,Data!$4:$4,FALSE)),FALSE)*HLOOKUP(I$4,$C$3:G$4,2,FALSE)),"")</f>
        <v/>
      </c>
      <c r="J7" s="183" t="str">
        <f>IFERROR((VLOOKUP(CONCATENATE($B7,J$4),Data!$1:$1000,(MATCH(Trend!$C$1,Data!$4:$4,FALSE)),FALSE)*HLOOKUP(J$4,$C$3:G$4,2,FALSE)),"")</f>
        <v/>
      </c>
      <c r="K7" s="183" t="str">
        <f t="shared" si="0"/>
        <v/>
      </c>
      <c r="L7" s="228" t="str">
        <f t="shared" si="1"/>
        <v/>
      </c>
    </row>
    <row r="8" spans="1:13">
      <c r="A8" s="243" t="s">
        <v>463</v>
      </c>
      <c r="B8" s="29" t="s">
        <v>247</v>
      </c>
      <c r="C8" s="220" t="str">
        <f>IFERROR((VLOOKUP(CONCATENATE($B8,C$3),Data!$1:$1000,(MATCH(Trend!$C$1,Data!$4:$4,FALSE)),FALSE)*C$4),"")</f>
        <v/>
      </c>
      <c r="D8" s="183" t="str">
        <f>IFERROR((VLOOKUP(CONCATENATE($B8,D$3),Data!$1:$1000,(MATCH(Trend!$C$1,Data!$4:$4,FALSE)),FALSE)*D$4),"")</f>
        <v/>
      </c>
      <c r="E8" s="183" t="str">
        <f>IFERROR((VLOOKUP(CONCATENATE($B8,E$3),Data!$1:$1000,(MATCH(Trend!$C$1,Data!$4:$4,FALSE)),FALSE)*E$4),"")</f>
        <v/>
      </c>
      <c r="F8" s="183" t="str">
        <f>IFERROR((VLOOKUP(CONCATENATE($B8,F$3),Data!$1:$1000,(MATCH(Trend!$C$1,Data!$4:$4,FALSE)),FALSE)*F$4),"")</f>
        <v/>
      </c>
      <c r="G8" s="184" t="str">
        <f>IFERROR((VLOOKUP(CONCATENATE($B8,G$3),Data!$1:$1000,(MATCH(Trend!$C$1,Data!$4:$4,FALSE)),FALSE)*G$4),"")</f>
        <v/>
      </c>
      <c r="I8" s="220" t="str">
        <f>IFERROR((VLOOKUP(CONCATENATE($B8,I$4),Data!$1:$1000,(MATCH(Trend!$C$1,Data!$4:$4,FALSE)),FALSE)*HLOOKUP(I$4,$C$3:G$4,2,FALSE)),"")</f>
        <v/>
      </c>
      <c r="J8" s="183" t="str">
        <f>IFERROR((VLOOKUP(CONCATENATE($B8,J$4),Data!$1:$1000,(MATCH(Trend!$C$1,Data!$4:$4,FALSE)),FALSE)*HLOOKUP(J$4,$C$3:G$4,2,FALSE)),"")</f>
        <v/>
      </c>
      <c r="K8" s="183" t="str">
        <f t="shared" si="0"/>
        <v/>
      </c>
      <c r="L8" s="228" t="str">
        <f t="shared" si="1"/>
        <v/>
      </c>
    </row>
    <row r="9" spans="1:13">
      <c r="A9" s="243" t="s">
        <v>463</v>
      </c>
      <c r="B9" s="29" t="s">
        <v>248</v>
      </c>
      <c r="C9" s="220" t="str">
        <f>IFERROR((VLOOKUP(CONCATENATE($B9,C$3),Data!$1:$1000,(MATCH(Trend!$C$1,Data!$4:$4,FALSE)),FALSE)*C$4),"")</f>
        <v/>
      </c>
      <c r="D9" s="183" t="str">
        <f>IFERROR((VLOOKUP(CONCATENATE($B9,D$3),Data!$1:$1000,(MATCH(Trend!$C$1,Data!$4:$4,FALSE)),FALSE)*D$4),"")</f>
        <v/>
      </c>
      <c r="E9" s="183" t="str">
        <f>IFERROR((VLOOKUP(CONCATENATE($B9,E$3),Data!$1:$1000,(MATCH(Trend!$C$1,Data!$4:$4,FALSE)),FALSE)*E$4),"")</f>
        <v/>
      </c>
      <c r="F9" s="183" t="str">
        <f>IFERROR((VLOOKUP(CONCATENATE($B9,F$3),Data!$1:$1000,(MATCH(Trend!$C$1,Data!$4:$4,FALSE)),FALSE)*F$4),"")</f>
        <v/>
      </c>
      <c r="G9" s="184" t="str">
        <f>IFERROR((VLOOKUP(CONCATENATE($B9,G$3),Data!$1:$1000,(MATCH(Trend!$C$1,Data!$4:$4,FALSE)),FALSE)*G$4),"")</f>
        <v/>
      </c>
      <c r="I9" s="220" t="str">
        <f>IFERROR((VLOOKUP(CONCATENATE($B9,I$4),Data!$1:$1000,(MATCH(Trend!$C$1,Data!$4:$4,FALSE)),FALSE)*HLOOKUP(I$4,$C$3:G$4,2,FALSE)),"")</f>
        <v/>
      </c>
      <c r="J9" s="183" t="str">
        <f>IFERROR((VLOOKUP(CONCATENATE($B9,J$4),Data!$1:$1000,(MATCH(Trend!$C$1,Data!$4:$4,FALSE)),FALSE)*HLOOKUP(J$4,$C$3:G$4,2,FALSE)),"")</f>
        <v/>
      </c>
      <c r="K9" s="183" t="str">
        <f t="shared" si="0"/>
        <v/>
      </c>
      <c r="L9" s="228" t="str">
        <f t="shared" si="1"/>
        <v/>
      </c>
    </row>
    <row r="10" spans="1:13">
      <c r="A10" s="243" t="s">
        <v>463</v>
      </c>
      <c r="B10" s="29" t="s">
        <v>249</v>
      </c>
      <c r="C10" s="220" t="str">
        <f>IFERROR((VLOOKUP(CONCATENATE($B10,C$3),Data!$1:$1000,(MATCH(Trend!$C$1,Data!$4:$4,FALSE)),FALSE)*C$4),"")</f>
        <v/>
      </c>
      <c r="D10" s="183" t="str">
        <f>IFERROR((VLOOKUP(CONCATENATE($B10,D$3),Data!$1:$1000,(MATCH(Trend!$C$1,Data!$4:$4,FALSE)),FALSE)*D$4),"")</f>
        <v/>
      </c>
      <c r="E10" s="183" t="str">
        <f>IFERROR((VLOOKUP(CONCATENATE($B10,E$3),Data!$1:$1000,(MATCH(Trend!$C$1,Data!$4:$4,FALSE)),FALSE)*E$4),"")</f>
        <v/>
      </c>
      <c r="F10" s="183" t="str">
        <f>IFERROR((VLOOKUP(CONCATENATE($B10,F$3),Data!$1:$1000,(MATCH(Trend!$C$1,Data!$4:$4,FALSE)),FALSE)*F$4),"")</f>
        <v/>
      </c>
      <c r="G10" s="184" t="str">
        <f>IFERROR((VLOOKUP(CONCATENATE($B10,G$3),Data!$1:$1000,(MATCH(Trend!$C$1,Data!$4:$4,FALSE)),FALSE)*G$4),"")</f>
        <v/>
      </c>
      <c r="I10" s="220" t="str">
        <f>IFERROR((VLOOKUP(CONCATENATE($B10,I$4),Data!$1:$1000,(MATCH(Trend!$C$1,Data!$4:$4,FALSE)),FALSE)*HLOOKUP(I$4,$C$3:G$4,2,FALSE)),"")</f>
        <v/>
      </c>
      <c r="J10" s="183" t="str">
        <f>IFERROR((VLOOKUP(CONCATENATE($B10,J$4),Data!$1:$1000,(MATCH(Trend!$C$1,Data!$4:$4,FALSE)),FALSE)*HLOOKUP(J$4,$C$3:G$4,2,FALSE)),"")</f>
        <v/>
      </c>
      <c r="K10" s="183" t="str">
        <f t="shared" si="0"/>
        <v/>
      </c>
      <c r="L10" s="228" t="str">
        <f t="shared" si="1"/>
        <v/>
      </c>
    </row>
    <row r="11" spans="1:13">
      <c r="A11" s="243" t="s">
        <v>463</v>
      </c>
      <c r="B11" s="29" t="s">
        <v>250</v>
      </c>
      <c r="C11" s="220" t="str">
        <f>IFERROR((VLOOKUP(CONCATENATE($B11,C$3),Data!$1:$1000,(MATCH(Trend!$C$1,Data!$4:$4,FALSE)),FALSE)*C$4),"")</f>
        <v/>
      </c>
      <c r="D11" s="183" t="str">
        <f>IFERROR((VLOOKUP(CONCATENATE($B11,D$3),Data!$1:$1000,(MATCH(Trend!$C$1,Data!$4:$4,FALSE)),FALSE)*D$4),"")</f>
        <v/>
      </c>
      <c r="E11" s="183" t="str">
        <f>IFERROR((VLOOKUP(CONCATENATE($B11,E$3),Data!$1:$1000,(MATCH(Trend!$C$1,Data!$4:$4,FALSE)),FALSE)*E$4),"")</f>
        <v/>
      </c>
      <c r="F11" s="183" t="str">
        <f>IFERROR((VLOOKUP(CONCATENATE($B11,F$3),Data!$1:$1000,(MATCH(Trend!$C$1,Data!$4:$4,FALSE)),FALSE)*F$4),"")</f>
        <v/>
      </c>
      <c r="G11" s="184" t="str">
        <f>IFERROR((VLOOKUP(CONCATENATE($B11,G$3),Data!$1:$1000,(MATCH(Trend!$C$1,Data!$4:$4,FALSE)),FALSE)*G$4),"")</f>
        <v/>
      </c>
      <c r="I11" s="220" t="str">
        <f>IFERROR((VLOOKUP(CONCATENATE($B11,I$4),Data!$1:$1000,(MATCH(Trend!$C$1,Data!$4:$4,FALSE)),FALSE)*HLOOKUP(I$4,$C$3:G$4,2,FALSE)),"")</f>
        <v/>
      </c>
      <c r="J11" s="183" t="str">
        <f>IFERROR((VLOOKUP(CONCATENATE($B11,J$4),Data!$1:$1000,(MATCH(Trend!$C$1,Data!$4:$4,FALSE)),FALSE)*HLOOKUP(J$4,$C$3:G$4,2,FALSE)),"")</f>
        <v/>
      </c>
      <c r="K11" s="183" t="str">
        <f t="shared" si="0"/>
        <v/>
      </c>
      <c r="L11" s="228" t="str">
        <f t="shared" si="1"/>
        <v/>
      </c>
    </row>
    <row r="12" spans="1:13">
      <c r="A12" s="243" t="s">
        <v>463</v>
      </c>
      <c r="B12" s="29" t="s">
        <v>251</v>
      </c>
      <c r="C12" s="220" t="str">
        <f>IFERROR((VLOOKUP(CONCATENATE($B12,C$3),Data!$1:$1000,(MATCH(Trend!$C$1,Data!$4:$4,FALSE)),FALSE)*C$4),"")</f>
        <v/>
      </c>
      <c r="D12" s="183" t="str">
        <f>IFERROR((VLOOKUP(CONCATENATE($B12,D$3),Data!$1:$1000,(MATCH(Trend!$C$1,Data!$4:$4,FALSE)),FALSE)*D$4),"")</f>
        <v/>
      </c>
      <c r="E12" s="183" t="str">
        <f>IFERROR((VLOOKUP(CONCATENATE($B12,E$3),Data!$1:$1000,(MATCH(Trend!$C$1,Data!$4:$4,FALSE)),FALSE)*E$4),"")</f>
        <v/>
      </c>
      <c r="F12" s="183" t="str">
        <f>IFERROR((VLOOKUP(CONCATENATE($B12,F$3),Data!$1:$1000,(MATCH(Trend!$C$1,Data!$4:$4,FALSE)),FALSE)*F$4),"")</f>
        <v/>
      </c>
      <c r="G12" s="184" t="str">
        <f>IFERROR((VLOOKUP(CONCATENATE($B12,G$3),Data!$1:$1000,(MATCH(Trend!$C$1,Data!$4:$4,FALSE)),FALSE)*G$4),"")</f>
        <v/>
      </c>
      <c r="I12" s="220" t="str">
        <f>IFERROR((VLOOKUP(CONCATENATE($B12,I$4),Data!$1:$1000,(MATCH(Trend!$C$1,Data!$4:$4,FALSE)),FALSE)*HLOOKUP(I$4,$C$3:G$4,2,FALSE)),"")</f>
        <v/>
      </c>
      <c r="J12" s="183" t="str">
        <f>IFERROR((VLOOKUP(CONCATENATE($B12,J$4),Data!$1:$1000,(MATCH(Trend!$C$1,Data!$4:$4,FALSE)),FALSE)*HLOOKUP(J$4,$C$3:G$4,2,FALSE)),"")</f>
        <v/>
      </c>
      <c r="K12" s="183" t="str">
        <f t="shared" si="0"/>
        <v/>
      </c>
      <c r="L12" s="228" t="str">
        <f t="shared" si="1"/>
        <v/>
      </c>
    </row>
    <row r="13" spans="1:13">
      <c r="A13" s="243" t="s">
        <v>463</v>
      </c>
      <c r="B13" s="29" t="s">
        <v>252</v>
      </c>
      <c r="C13" s="220" t="str">
        <f>IFERROR((VLOOKUP(CONCATENATE($B13,C$3),Data!$1:$1000,(MATCH(Trend!$C$1,Data!$4:$4,FALSE)),FALSE)*C$4),"")</f>
        <v/>
      </c>
      <c r="D13" s="183" t="str">
        <f>IFERROR((VLOOKUP(CONCATENATE($B13,D$3),Data!$1:$1000,(MATCH(Trend!$C$1,Data!$4:$4,FALSE)),FALSE)*D$4),"")</f>
        <v/>
      </c>
      <c r="E13" s="183" t="str">
        <f>IFERROR((VLOOKUP(CONCATENATE($B13,E$3),Data!$1:$1000,(MATCH(Trend!$C$1,Data!$4:$4,FALSE)),FALSE)*E$4),"")</f>
        <v/>
      </c>
      <c r="F13" s="183" t="str">
        <f>IFERROR((VLOOKUP(CONCATENATE($B13,F$3),Data!$1:$1000,(MATCH(Trend!$C$1,Data!$4:$4,FALSE)),FALSE)*F$4),"")</f>
        <v/>
      </c>
      <c r="G13" s="184" t="str">
        <f>IFERROR((VLOOKUP(CONCATENATE($B13,G$3),Data!$1:$1000,(MATCH(Trend!$C$1,Data!$4:$4,FALSE)),FALSE)*G$4),"")</f>
        <v/>
      </c>
      <c r="I13" s="220" t="str">
        <f>IFERROR((VLOOKUP(CONCATENATE($B13,I$4),Data!$1:$1000,(MATCH(Trend!$C$1,Data!$4:$4,FALSE)),FALSE)*HLOOKUP(I$4,$C$3:G$4,2,FALSE)),"")</f>
        <v/>
      </c>
      <c r="J13" s="183" t="str">
        <f>IFERROR((VLOOKUP(CONCATENATE($B13,J$4),Data!$1:$1000,(MATCH(Trend!$C$1,Data!$4:$4,FALSE)),FALSE)*HLOOKUP(J$4,$C$3:G$4,2,FALSE)),"")</f>
        <v/>
      </c>
      <c r="K13" s="183" t="str">
        <f t="shared" si="0"/>
        <v/>
      </c>
      <c r="L13" s="228" t="str">
        <f t="shared" si="1"/>
        <v/>
      </c>
    </row>
    <row r="14" spans="1:13">
      <c r="A14" s="243" t="s">
        <v>463</v>
      </c>
      <c r="B14" s="29" t="s">
        <v>253</v>
      </c>
      <c r="C14" s="220" t="str">
        <f>IFERROR((VLOOKUP(CONCATENATE($B14,C$3),Data!$1:$1000,(MATCH(Trend!$C$1,Data!$4:$4,FALSE)),FALSE)*C$4),"")</f>
        <v/>
      </c>
      <c r="D14" s="183" t="str">
        <f>IFERROR((VLOOKUP(CONCATENATE($B14,D$3),Data!$1:$1000,(MATCH(Trend!$C$1,Data!$4:$4,FALSE)),FALSE)*D$4),"")</f>
        <v/>
      </c>
      <c r="E14" s="183" t="str">
        <f>IFERROR((VLOOKUP(CONCATENATE($B14,E$3),Data!$1:$1000,(MATCH(Trend!$C$1,Data!$4:$4,FALSE)),FALSE)*E$4),"")</f>
        <v/>
      </c>
      <c r="F14" s="183" t="str">
        <f>IFERROR((VLOOKUP(CONCATENATE($B14,F$3),Data!$1:$1000,(MATCH(Trend!$C$1,Data!$4:$4,FALSE)),FALSE)*F$4),"")</f>
        <v/>
      </c>
      <c r="G14" s="184" t="str">
        <f>IFERROR((VLOOKUP(CONCATENATE($B14,G$3),Data!$1:$1000,(MATCH(Trend!$C$1,Data!$4:$4,FALSE)),FALSE)*G$4),"")</f>
        <v/>
      </c>
      <c r="I14" s="220" t="str">
        <f>IFERROR((VLOOKUP(CONCATENATE($B14,I$4),Data!$1:$1000,(MATCH(Trend!$C$1,Data!$4:$4,FALSE)),FALSE)*HLOOKUP(I$4,$C$3:G$4,2,FALSE)),"")</f>
        <v/>
      </c>
      <c r="J14" s="183" t="str">
        <f>IFERROR((VLOOKUP(CONCATENATE($B14,J$4),Data!$1:$1000,(MATCH(Trend!$C$1,Data!$4:$4,FALSE)),FALSE)*HLOOKUP(J$4,$C$3:G$4,2,FALSE)),"")</f>
        <v/>
      </c>
      <c r="K14" s="183" t="str">
        <f t="shared" si="0"/>
        <v/>
      </c>
      <c r="L14" s="228" t="str">
        <f t="shared" si="1"/>
        <v/>
      </c>
    </row>
    <row r="15" spans="1:13">
      <c r="A15" s="243" t="s">
        <v>463</v>
      </c>
      <c r="B15" s="29" t="s">
        <v>254</v>
      </c>
      <c r="C15" s="220" t="str">
        <f>IFERROR((VLOOKUP(CONCATENATE($B15,C$3),Data!$1:$1000,(MATCH(Trend!$C$1,Data!$4:$4,FALSE)),FALSE)*C$4),"")</f>
        <v/>
      </c>
      <c r="D15" s="183" t="str">
        <f>IFERROR((VLOOKUP(CONCATENATE($B15,D$3),Data!$1:$1000,(MATCH(Trend!$C$1,Data!$4:$4,FALSE)),FALSE)*D$4),"")</f>
        <v/>
      </c>
      <c r="E15" s="183" t="str">
        <f>IFERROR((VLOOKUP(CONCATENATE($B15,E$3),Data!$1:$1000,(MATCH(Trend!$C$1,Data!$4:$4,FALSE)),FALSE)*E$4),"")</f>
        <v/>
      </c>
      <c r="F15" s="183" t="str">
        <f>IFERROR((VLOOKUP(CONCATENATE($B15,F$3),Data!$1:$1000,(MATCH(Trend!$C$1,Data!$4:$4,FALSE)),FALSE)*F$4),"")</f>
        <v/>
      </c>
      <c r="G15" s="184" t="str">
        <f>IFERROR((VLOOKUP(CONCATENATE($B15,G$3),Data!$1:$1000,(MATCH(Trend!$C$1,Data!$4:$4,FALSE)),FALSE)*G$4),"")</f>
        <v/>
      </c>
      <c r="I15" s="220" t="str">
        <f>IFERROR((VLOOKUP(CONCATENATE($B15,I$4),Data!$1:$1000,(MATCH(Trend!$C$1,Data!$4:$4,FALSE)),FALSE)*HLOOKUP(I$4,$C$3:G$4,2,FALSE)),"")</f>
        <v/>
      </c>
      <c r="J15" s="183" t="str">
        <f>IFERROR((VLOOKUP(CONCATENATE($B15,J$4),Data!$1:$1000,(MATCH(Trend!$C$1,Data!$4:$4,FALSE)),FALSE)*HLOOKUP(J$4,$C$3:G$4,2,FALSE)),"")</f>
        <v/>
      </c>
      <c r="K15" s="183" t="str">
        <f t="shared" si="0"/>
        <v/>
      </c>
      <c r="L15" s="228" t="str">
        <f t="shared" si="1"/>
        <v/>
      </c>
    </row>
    <row r="16" spans="1:13">
      <c r="A16" s="243" t="s">
        <v>463</v>
      </c>
      <c r="B16" s="29" t="s">
        <v>197</v>
      </c>
      <c r="C16" s="220" t="str">
        <f>IFERROR((VLOOKUP(CONCATENATE($B16,C$3),Data!$1:$1000,(MATCH(Trend!$C$1,Data!$4:$4,FALSE)),FALSE)*C$4),"")</f>
        <v/>
      </c>
      <c r="D16" s="183" t="str">
        <f>IFERROR((VLOOKUP(CONCATENATE($B16,D$3),Data!$1:$1000,(MATCH(Trend!$C$1,Data!$4:$4,FALSE)),FALSE)*D$4),"")</f>
        <v/>
      </c>
      <c r="E16" s="183" t="str">
        <f>IFERROR((VLOOKUP(CONCATENATE($B16,E$3),Data!$1:$1000,(MATCH(Trend!$C$1,Data!$4:$4,FALSE)),FALSE)*E$4),"")</f>
        <v/>
      </c>
      <c r="F16" s="183" t="str">
        <f>IFERROR((VLOOKUP(CONCATENATE($B16,F$3),Data!$1:$1000,(MATCH(Trend!$C$1,Data!$4:$4,FALSE)),FALSE)*F$4),"")</f>
        <v/>
      </c>
      <c r="G16" s="184" t="str">
        <f>IFERROR((VLOOKUP(CONCATENATE($B16,G$3),Data!$1:$1000,(MATCH(Trend!$C$1,Data!$4:$4,FALSE)),FALSE)*G$4),"")</f>
        <v/>
      </c>
      <c r="I16" s="220" t="str">
        <f>IFERROR((VLOOKUP(CONCATENATE($B16,I$4),Data!$1:$1000,(MATCH(Trend!$C$1,Data!$4:$4,FALSE)),FALSE)*HLOOKUP(I$4,$C$3:G$4,2,FALSE)),"")</f>
        <v/>
      </c>
      <c r="J16" s="183" t="str">
        <f>IFERROR((VLOOKUP(CONCATENATE($B16,J$4),Data!$1:$1000,(MATCH(Trend!$C$1,Data!$4:$4,FALSE)),FALSE)*HLOOKUP(J$4,$C$3:G$4,2,FALSE)),"")</f>
        <v/>
      </c>
      <c r="K16" s="183" t="str">
        <f t="shared" si="0"/>
        <v/>
      </c>
      <c r="L16" s="228" t="str">
        <f t="shared" si="1"/>
        <v/>
      </c>
    </row>
    <row r="17" spans="1:12">
      <c r="A17" s="243" t="s">
        <v>463</v>
      </c>
      <c r="B17" s="29" t="s">
        <v>255</v>
      </c>
      <c r="C17" s="220" t="str">
        <f>IFERROR((VLOOKUP(CONCATENATE($B17,C$3),Data!$1:$1000,(MATCH(Trend!$C$1,Data!$4:$4,FALSE)),FALSE)*C$4),"")</f>
        <v/>
      </c>
      <c r="D17" s="183" t="str">
        <f>IFERROR((VLOOKUP(CONCATENATE($B17,D$3),Data!$1:$1000,(MATCH(Trend!$C$1,Data!$4:$4,FALSE)),FALSE)*D$4),"")</f>
        <v/>
      </c>
      <c r="E17" s="183" t="str">
        <f>IFERROR((VLOOKUP(CONCATENATE($B17,E$3),Data!$1:$1000,(MATCH(Trend!$C$1,Data!$4:$4,FALSE)),FALSE)*E$4),"")</f>
        <v/>
      </c>
      <c r="F17" s="183" t="str">
        <f>IFERROR((VLOOKUP(CONCATENATE($B17,F$3),Data!$1:$1000,(MATCH(Trend!$C$1,Data!$4:$4,FALSE)),FALSE)*F$4),"")</f>
        <v/>
      </c>
      <c r="G17" s="184" t="str">
        <f>IFERROR((VLOOKUP(CONCATENATE($B17,G$3),Data!$1:$1000,(MATCH(Trend!$C$1,Data!$4:$4,FALSE)),FALSE)*G$4),"")</f>
        <v/>
      </c>
      <c r="I17" s="220" t="str">
        <f>IFERROR((VLOOKUP(CONCATENATE($B17,I$4),Data!$1:$1000,(MATCH(Trend!$C$1,Data!$4:$4,FALSE)),FALSE)*HLOOKUP(I$4,$C$3:G$4,2,FALSE)),"")</f>
        <v/>
      </c>
      <c r="J17" s="183" t="str">
        <f>IFERROR((VLOOKUP(CONCATENATE($B17,J$4),Data!$1:$1000,(MATCH(Trend!$C$1,Data!$4:$4,FALSE)),FALSE)*HLOOKUP(J$4,$C$3:G$4,2,FALSE)),"")</f>
        <v/>
      </c>
      <c r="K17" s="183" t="str">
        <f t="shared" si="0"/>
        <v/>
      </c>
      <c r="L17" s="228" t="str">
        <f t="shared" si="1"/>
        <v/>
      </c>
    </row>
    <row r="18" spans="1:12">
      <c r="A18" s="243" t="s">
        <v>463</v>
      </c>
      <c r="B18" s="29" t="s">
        <v>256</v>
      </c>
      <c r="C18" s="220" t="str">
        <f>IFERROR((VLOOKUP(CONCATENATE($B18,C$3),Data!$1:$1000,(MATCH(Trend!$C$1,Data!$4:$4,FALSE)),FALSE)*C$4),"")</f>
        <v/>
      </c>
      <c r="D18" s="183" t="str">
        <f>IFERROR((VLOOKUP(CONCATENATE($B18,D$3),Data!$1:$1000,(MATCH(Trend!$C$1,Data!$4:$4,FALSE)),FALSE)*D$4),"")</f>
        <v/>
      </c>
      <c r="E18" s="183" t="str">
        <f>IFERROR((VLOOKUP(CONCATENATE($B18,E$3),Data!$1:$1000,(MATCH(Trend!$C$1,Data!$4:$4,FALSE)),FALSE)*E$4),"")</f>
        <v/>
      </c>
      <c r="F18" s="183" t="str">
        <f>IFERROR((VLOOKUP(CONCATENATE($B18,F$3),Data!$1:$1000,(MATCH(Trend!$C$1,Data!$4:$4,FALSE)),FALSE)*F$4),"")</f>
        <v/>
      </c>
      <c r="G18" s="184" t="str">
        <f>IFERROR((VLOOKUP(CONCATENATE($B18,G$3),Data!$1:$1000,(MATCH(Trend!$C$1,Data!$4:$4,FALSE)),FALSE)*G$4),"")</f>
        <v/>
      </c>
      <c r="I18" s="220" t="str">
        <f>IFERROR((VLOOKUP(CONCATENATE($B18,I$4),Data!$1:$1000,(MATCH(Trend!$C$1,Data!$4:$4,FALSE)),FALSE)*HLOOKUP(I$4,$C$3:G$4,2,FALSE)),"")</f>
        <v/>
      </c>
      <c r="J18" s="183" t="str">
        <f>IFERROR((VLOOKUP(CONCATENATE($B18,J$4),Data!$1:$1000,(MATCH(Trend!$C$1,Data!$4:$4,FALSE)),FALSE)*HLOOKUP(J$4,$C$3:G$4,2,FALSE)),"")</f>
        <v/>
      </c>
      <c r="K18" s="183" t="str">
        <f t="shared" si="0"/>
        <v/>
      </c>
      <c r="L18" s="228" t="str">
        <f t="shared" si="1"/>
        <v/>
      </c>
    </row>
    <row r="19" spans="1:12">
      <c r="A19" s="243" t="s">
        <v>463</v>
      </c>
      <c r="B19" s="29" t="s">
        <v>203</v>
      </c>
      <c r="C19" s="220" t="str">
        <f>IFERROR((VLOOKUP(CONCATENATE($B19,C$3),Data!$1:$1000,(MATCH(Trend!$C$1,Data!$4:$4,FALSE)),FALSE)*C$4),"")</f>
        <v/>
      </c>
      <c r="D19" s="183" t="str">
        <f>IFERROR((VLOOKUP(CONCATENATE($B19,D$3),Data!$1:$1000,(MATCH(Trend!$C$1,Data!$4:$4,FALSE)),FALSE)*D$4),"")</f>
        <v/>
      </c>
      <c r="E19" s="183" t="str">
        <f>IFERROR((VLOOKUP(CONCATENATE($B19,E$3),Data!$1:$1000,(MATCH(Trend!$C$1,Data!$4:$4,FALSE)),FALSE)*E$4),"")</f>
        <v/>
      </c>
      <c r="F19" s="183" t="str">
        <f>IFERROR((VLOOKUP(CONCATENATE($B19,F$3),Data!$1:$1000,(MATCH(Trend!$C$1,Data!$4:$4,FALSE)),FALSE)*F$4),"")</f>
        <v/>
      </c>
      <c r="G19" s="184" t="str">
        <f>IFERROR((VLOOKUP(CONCATENATE($B19,G$3),Data!$1:$1000,(MATCH(Trend!$C$1,Data!$4:$4,FALSE)),FALSE)*G$4),"")</f>
        <v/>
      </c>
      <c r="I19" s="220" t="str">
        <f>IFERROR((VLOOKUP(CONCATENATE($B19,I$4),Data!$1:$1000,(MATCH(Trend!$C$1,Data!$4:$4,FALSE)),FALSE)*HLOOKUP(I$4,$C$3:G$4,2,FALSE)),"")</f>
        <v/>
      </c>
      <c r="J19" s="183" t="str">
        <f>IFERROR((VLOOKUP(CONCATENATE($B19,J$4),Data!$1:$1000,(MATCH(Trend!$C$1,Data!$4:$4,FALSE)),FALSE)*HLOOKUP(J$4,$C$3:G$4,2,FALSE)),"")</f>
        <v/>
      </c>
      <c r="K19" s="183" t="str">
        <f t="shared" si="0"/>
        <v/>
      </c>
      <c r="L19" s="228" t="str">
        <f t="shared" si="1"/>
        <v/>
      </c>
    </row>
    <row r="20" spans="1:12">
      <c r="A20" s="243" t="s">
        <v>463</v>
      </c>
      <c r="B20" s="29" t="s">
        <v>204</v>
      </c>
      <c r="C20" s="220" t="str">
        <f>IFERROR((VLOOKUP(CONCATENATE($B20,C$3),Data!$1:$1000,(MATCH(Trend!$C$1,Data!$4:$4,FALSE)),FALSE)*C$4),"")</f>
        <v/>
      </c>
      <c r="D20" s="183" t="str">
        <f>IFERROR((VLOOKUP(CONCATENATE($B20,D$3),Data!$1:$1000,(MATCH(Trend!$C$1,Data!$4:$4,FALSE)),FALSE)*D$4),"")</f>
        <v/>
      </c>
      <c r="E20" s="183" t="str">
        <f>IFERROR((VLOOKUP(CONCATENATE($B20,E$3),Data!$1:$1000,(MATCH(Trend!$C$1,Data!$4:$4,FALSE)),FALSE)*E$4),"")</f>
        <v/>
      </c>
      <c r="F20" s="183" t="str">
        <f>IFERROR((VLOOKUP(CONCATENATE($B20,F$3),Data!$1:$1000,(MATCH(Trend!$C$1,Data!$4:$4,FALSE)),FALSE)*F$4),"")</f>
        <v/>
      </c>
      <c r="G20" s="184" t="str">
        <f>IFERROR((VLOOKUP(CONCATENATE($B20,G$3),Data!$1:$1000,(MATCH(Trend!$C$1,Data!$4:$4,FALSE)),FALSE)*G$4),"")</f>
        <v/>
      </c>
      <c r="I20" s="220" t="str">
        <f>IFERROR((VLOOKUP(CONCATENATE($B20,I$4),Data!$1:$1000,(MATCH(Trend!$C$1,Data!$4:$4,FALSE)),FALSE)*HLOOKUP(I$4,$C$3:G$4,2,FALSE)),"")</f>
        <v/>
      </c>
      <c r="J20" s="183" t="str">
        <f>IFERROR((VLOOKUP(CONCATENATE($B20,J$4),Data!$1:$1000,(MATCH(Trend!$C$1,Data!$4:$4,FALSE)),FALSE)*HLOOKUP(J$4,$C$3:G$4,2,FALSE)),"")</f>
        <v/>
      </c>
      <c r="K20" s="183" t="str">
        <f t="shared" si="0"/>
        <v/>
      </c>
      <c r="L20" s="228" t="str">
        <f t="shared" si="1"/>
        <v/>
      </c>
    </row>
    <row r="21" spans="1:12">
      <c r="A21" s="243" t="s">
        <v>463</v>
      </c>
      <c r="B21" s="29" t="s">
        <v>257</v>
      </c>
      <c r="C21" s="220" t="str">
        <f>IFERROR((VLOOKUP(CONCATENATE($B21,C$3),Data!$1:$1000,(MATCH(Trend!$C$1,Data!$4:$4,FALSE)),FALSE)*C$4),"")</f>
        <v/>
      </c>
      <c r="D21" s="183" t="str">
        <f>IFERROR((VLOOKUP(CONCATENATE($B21,D$3),Data!$1:$1000,(MATCH(Trend!$C$1,Data!$4:$4,FALSE)),FALSE)*D$4),"")</f>
        <v/>
      </c>
      <c r="E21" s="183" t="str">
        <f>IFERROR((VLOOKUP(CONCATENATE($B21,E$3),Data!$1:$1000,(MATCH(Trend!$C$1,Data!$4:$4,FALSE)),FALSE)*E$4),"")</f>
        <v/>
      </c>
      <c r="F21" s="183" t="str">
        <f>IFERROR((VLOOKUP(CONCATENATE($B21,F$3),Data!$1:$1000,(MATCH(Trend!$C$1,Data!$4:$4,FALSE)),FALSE)*F$4),"")</f>
        <v/>
      </c>
      <c r="G21" s="184" t="str">
        <f>IFERROR((VLOOKUP(CONCATENATE($B21,G$3),Data!$1:$1000,(MATCH(Trend!$C$1,Data!$4:$4,FALSE)),FALSE)*G$4),"")</f>
        <v/>
      </c>
      <c r="I21" s="220" t="str">
        <f>IFERROR((VLOOKUP(CONCATENATE($B21,I$4),Data!$1:$1000,(MATCH(Trend!$C$1,Data!$4:$4,FALSE)),FALSE)*HLOOKUP(I$4,$C$3:G$4,2,FALSE)),"")</f>
        <v/>
      </c>
      <c r="J21" s="183" t="str">
        <f>IFERROR((VLOOKUP(CONCATENATE($B21,J$4),Data!$1:$1000,(MATCH(Trend!$C$1,Data!$4:$4,FALSE)),FALSE)*HLOOKUP(J$4,$C$3:G$4,2,FALSE)),"")</f>
        <v/>
      </c>
      <c r="K21" s="183" t="str">
        <f t="shared" si="0"/>
        <v/>
      </c>
      <c r="L21" s="228" t="str">
        <f t="shared" si="1"/>
        <v/>
      </c>
    </row>
    <row r="22" spans="1:12">
      <c r="A22" s="243" t="s">
        <v>463</v>
      </c>
      <c r="B22" s="29" t="s">
        <v>258</v>
      </c>
      <c r="C22" s="220" t="str">
        <f>IFERROR((VLOOKUP(CONCATENATE($B22,C$3),Data!$1:$1000,(MATCH(Trend!$C$1,Data!$4:$4,FALSE)),FALSE)*C$4),"")</f>
        <v/>
      </c>
      <c r="D22" s="183" t="str">
        <f>IFERROR((VLOOKUP(CONCATENATE($B22,D$3),Data!$1:$1000,(MATCH(Trend!$C$1,Data!$4:$4,FALSE)),FALSE)*D$4),"")</f>
        <v/>
      </c>
      <c r="E22" s="183" t="str">
        <f>IFERROR((VLOOKUP(CONCATENATE($B22,E$3),Data!$1:$1000,(MATCH(Trend!$C$1,Data!$4:$4,FALSE)),FALSE)*E$4),"")</f>
        <v/>
      </c>
      <c r="F22" s="183" t="str">
        <f>IFERROR((VLOOKUP(CONCATENATE($B22,F$3),Data!$1:$1000,(MATCH(Trend!$C$1,Data!$4:$4,FALSE)),FALSE)*F$4),"")</f>
        <v/>
      </c>
      <c r="G22" s="184" t="str">
        <f>IFERROR((VLOOKUP(CONCATENATE($B22,G$3),Data!$1:$1000,(MATCH(Trend!$C$1,Data!$4:$4,FALSE)),FALSE)*G$4),"")</f>
        <v/>
      </c>
      <c r="I22" s="220" t="str">
        <f>IFERROR((VLOOKUP(CONCATENATE($B22,I$4),Data!$1:$1000,(MATCH(Trend!$C$1,Data!$4:$4,FALSE)),FALSE)*HLOOKUP(I$4,$C$3:G$4,2,FALSE)),"")</f>
        <v/>
      </c>
      <c r="J22" s="183" t="str">
        <f>IFERROR((VLOOKUP(CONCATENATE($B22,J$4),Data!$1:$1000,(MATCH(Trend!$C$1,Data!$4:$4,FALSE)),FALSE)*HLOOKUP(J$4,$C$3:G$4,2,FALSE)),"")</f>
        <v/>
      </c>
      <c r="K22" s="183" t="str">
        <f t="shared" si="0"/>
        <v/>
      </c>
      <c r="L22" s="228" t="str">
        <f t="shared" si="1"/>
        <v/>
      </c>
    </row>
    <row r="23" spans="1:12">
      <c r="A23" s="243" t="s">
        <v>463</v>
      </c>
      <c r="B23" s="29" t="s">
        <v>259</v>
      </c>
      <c r="C23" s="220" t="str">
        <f>IFERROR((VLOOKUP(CONCATENATE($B23,C$3),Data!$1:$1000,(MATCH(Trend!$C$1,Data!$4:$4,FALSE)),FALSE)*C$4),"")</f>
        <v/>
      </c>
      <c r="D23" s="183" t="str">
        <f>IFERROR((VLOOKUP(CONCATENATE($B23,D$3),Data!$1:$1000,(MATCH(Trend!$C$1,Data!$4:$4,FALSE)),FALSE)*D$4),"")</f>
        <v/>
      </c>
      <c r="E23" s="183" t="str">
        <f>IFERROR((VLOOKUP(CONCATENATE($B23,E$3),Data!$1:$1000,(MATCH(Trend!$C$1,Data!$4:$4,FALSE)),FALSE)*E$4),"")</f>
        <v/>
      </c>
      <c r="F23" s="183" t="str">
        <f>IFERROR((VLOOKUP(CONCATENATE($B23,F$3),Data!$1:$1000,(MATCH(Trend!$C$1,Data!$4:$4,FALSE)),FALSE)*F$4),"")</f>
        <v/>
      </c>
      <c r="G23" s="184" t="str">
        <f>IFERROR((VLOOKUP(CONCATENATE($B23,G$3),Data!$1:$1000,(MATCH(Trend!$C$1,Data!$4:$4,FALSE)),FALSE)*G$4),"")</f>
        <v/>
      </c>
      <c r="I23" s="220" t="str">
        <f>IFERROR((VLOOKUP(CONCATENATE($B23,I$4),Data!$1:$1000,(MATCH(Trend!$C$1,Data!$4:$4,FALSE)),FALSE)*HLOOKUP(I$4,$C$3:G$4,2,FALSE)),"")</f>
        <v/>
      </c>
      <c r="J23" s="183" t="str">
        <f>IFERROR((VLOOKUP(CONCATENATE($B23,J$4),Data!$1:$1000,(MATCH(Trend!$C$1,Data!$4:$4,FALSE)),FALSE)*HLOOKUP(J$4,$C$3:G$4,2,FALSE)),"")</f>
        <v/>
      </c>
      <c r="K23" s="183" t="str">
        <f t="shared" si="0"/>
        <v/>
      </c>
      <c r="L23" s="228" t="str">
        <f t="shared" si="1"/>
        <v/>
      </c>
    </row>
    <row r="24" spans="1:12">
      <c r="A24" s="243" t="s">
        <v>463</v>
      </c>
      <c r="B24" s="29" t="s">
        <v>260</v>
      </c>
      <c r="C24" s="220" t="str">
        <f>IFERROR((VLOOKUP(CONCATENATE($B24,C$3),Data!$1:$1000,(MATCH(Trend!$C$1,Data!$4:$4,FALSE)),FALSE)*C$4),"")</f>
        <v/>
      </c>
      <c r="D24" s="183" t="str">
        <f>IFERROR((VLOOKUP(CONCATENATE($B24,D$3),Data!$1:$1000,(MATCH(Trend!$C$1,Data!$4:$4,FALSE)),FALSE)*D$4),"")</f>
        <v/>
      </c>
      <c r="E24" s="183" t="str">
        <f>IFERROR((VLOOKUP(CONCATENATE($B24,E$3),Data!$1:$1000,(MATCH(Trend!$C$1,Data!$4:$4,FALSE)),FALSE)*E$4),"")</f>
        <v/>
      </c>
      <c r="F24" s="183" t="str">
        <f>IFERROR((VLOOKUP(CONCATENATE($B24,F$3),Data!$1:$1000,(MATCH(Trend!$C$1,Data!$4:$4,FALSE)),FALSE)*F$4),"")</f>
        <v/>
      </c>
      <c r="G24" s="184" t="str">
        <f>IFERROR((VLOOKUP(CONCATENATE($B24,G$3),Data!$1:$1000,(MATCH(Trend!$C$1,Data!$4:$4,FALSE)),FALSE)*G$4),"")</f>
        <v/>
      </c>
      <c r="I24" s="220" t="str">
        <f>IFERROR((VLOOKUP(CONCATENATE($B24,I$4),Data!$1:$1000,(MATCH(Trend!$C$1,Data!$4:$4,FALSE)),FALSE)*HLOOKUP(I$4,$C$3:G$4,2,FALSE)),"")</f>
        <v/>
      </c>
      <c r="J24" s="183" t="str">
        <f>IFERROR((VLOOKUP(CONCATENATE($B24,J$4),Data!$1:$1000,(MATCH(Trend!$C$1,Data!$4:$4,FALSE)),FALSE)*HLOOKUP(J$4,$C$3:G$4,2,FALSE)),"")</f>
        <v/>
      </c>
      <c r="K24" s="183" t="str">
        <f t="shared" si="0"/>
        <v/>
      </c>
      <c r="L24" s="228" t="str">
        <f t="shared" si="1"/>
        <v/>
      </c>
    </row>
    <row r="25" spans="1:12">
      <c r="A25" s="243" t="s">
        <v>463</v>
      </c>
      <c r="B25" s="29" t="s">
        <v>261</v>
      </c>
      <c r="C25" s="220" t="str">
        <f>IFERROR((VLOOKUP(CONCATENATE($B25,C$3),Data!$1:$1000,(MATCH(Trend!$C$1,Data!$4:$4,FALSE)),FALSE)*C$4),"")</f>
        <v/>
      </c>
      <c r="D25" s="183" t="str">
        <f>IFERROR((VLOOKUP(CONCATENATE($B25,D$3),Data!$1:$1000,(MATCH(Trend!$C$1,Data!$4:$4,FALSE)),FALSE)*D$4),"")</f>
        <v/>
      </c>
      <c r="E25" s="183" t="str">
        <f>IFERROR((VLOOKUP(CONCATENATE($B25,E$3),Data!$1:$1000,(MATCH(Trend!$C$1,Data!$4:$4,FALSE)),FALSE)*E$4),"")</f>
        <v/>
      </c>
      <c r="F25" s="183" t="str">
        <f>IFERROR((VLOOKUP(CONCATENATE($B25,F$3),Data!$1:$1000,(MATCH(Trend!$C$1,Data!$4:$4,FALSE)),FALSE)*F$4),"")</f>
        <v/>
      </c>
      <c r="G25" s="184" t="str">
        <f>IFERROR((VLOOKUP(CONCATENATE($B25,G$3),Data!$1:$1000,(MATCH(Trend!$C$1,Data!$4:$4,FALSE)),FALSE)*G$4),"")</f>
        <v/>
      </c>
      <c r="I25" s="220" t="str">
        <f>IFERROR((VLOOKUP(CONCATENATE($B25,I$4),Data!$1:$1000,(MATCH(Trend!$C$1,Data!$4:$4,FALSE)),FALSE)*HLOOKUP(I$4,$C$3:G$4,2,FALSE)),"")</f>
        <v/>
      </c>
      <c r="J25" s="183" t="str">
        <f>IFERROR((VLOOKUP(CONCATENATE($B25,J$4),Data!$1:$1000,(MATCH(Trend!$C$1,Data!$4:$4,FALSE)),FALSE)*HLOOKUP(J$4,$C$3:G$4,2,FALSE)),"")</f>
        <v/>
      </c>
      <c r="K25" s="183" t="str">
        <f t="shared" si="0"/>
        <v/>
      </c>
      <c r="L25" s="228" t="str">
        <f t="shared" si="1"/>
        <v/>
      </c>
    </row>
    <row r="26" spans="1:12">
      <c r="A26" s="243" t="s">
        <v>463</v>
      </c>
      <c r="B26" s="29" t="s">
        <v>262</v>
      </c>
      <c r="C26" s="220" t="str">
        <f>IFERROR((VLOOKUP(CONCATENATE($B26,C$3),Data!$1:$1000,(MATCH(Trend!$C$1,Data!$4:$4,FALSE)),FALSE)*C$4),"")</f>
        <v/>
      </c>
      <c r="D26" s="183" t="str">
        <f>IFERROR((VLOOKUP(CONCATENATE($B26,D$3),Data!$1:$1000,(MATCH(Trend!$C$1,Data!$4:$4,FALSE)),FALSE)*D$4),"")</f>
        <v/>
      </c>
      <c r="E26" s="183" t="str">
        <f>IFERROR((VLOOKUP(CONCATENATE($B26,E$3),Data!$1:$1000,(MATCH(Trend!$C$1,Data!$4:$4,FALSE)),FALSE)*E$4),"")</f>
        <v/>
      </c>
      <c r="F26" s="183" t="str">
        <f>IFERROR((VLOOKUP(CONCATENATE($B26,F$3),Data!$1:$1000,(MATCH(Trend!$C$1,Data!$4:$4,FALSE)),FALSE)*F$4),"")</f>
        <v/>
      </c>
      <c r="G26" s="184" t="str">
        <f>IFERROR((VLOOKUP(CONCATENATE($B26,G$3),Data!$1:$1000,(MATCH(Trend!$C$1,Data!$4:$4,FALSE)),FALSE)*G$4),"")</f>
        <v/>
      </c>
      <c r="I26" s="220" t="str">
        <f>IFERROR((VLOOKUP(CONCATENATE($B26,I$4),Data!$1:$1000,(MATCH(Trend!$C$1,Data!$4:$4,FALSE)),FALSE)*HLOOKUP(I$4,$C$3:G$4,2,FALSE)),"")</f>
        <v/>
      </c>
      <c r="J26" s="183" t="str">
        <f>IFERROR((VLOOKUP(CONCATENATE($B26,J$4),Data!$1:$1000,(MATCH(Trend!$C$1,Data!$4:$4,FALSE)),FALSE)*HLOOKUP(J$4,$C$3:G$4,2,FALSE)),"")</f>
        <v/>
      </c>
      <c r="K26" s="183" t="str">
        <f t="shared" si="0"/>
        <v/>
      </c>
      <c r="L26" s="228" t="str">
        <f t="shared" si="1"/>
        <v/>
      </c>
    </row>
    <row r="27" spans="1:12">
      <c r="A27" s="244" t="s">
        <v>462</v>
      </c>
      <c r="B27" s="29" t="s">
        <v>263</v>
      </c>
      <c r="C27" s="220" t="str">
        <f>IFERROR((VLOOKUP(CONCATENATE($B27,C$3),Data!$1:$1000,(MATCH(Trend!$C$1,Data!$4:$4,FALSE)),FALSE)*C$4),"")</f>
        <v/>
      </c>
      <c r="D27" s="183" t="str">
        <f>IFERROR((VLOOKUP(CONCATENATE($B27,D$3),Data!$1:$1000,(MATCH(Trend!$C$1,Data!$4:$4,FALSE)),FALSE)*D$4),"")</f>
        <v/>
      </c>
      <c r="E27" s="183" t="str">
        <f>IFERROR((VLOOKUP(CONCATENATE($B27,E$3),Data!$1:$1000,(MATCH(Trend!$C$1,Data!$4:$4,FALSE)),FALSE)*E$4),"")</f>
        <v/>
      </c>
      <c r="F27" s="183" t="str">
        <f>IFERROR((VLOOKUP(CONCATENATE($B27,F$3),Data!$1:$1000,(MATCH(Trend!$C$1,Data!$4:$4,FALSE)),FALSE)*F$4),"")</f>
        <v/>
      </c>
      <c r="G27" s="184" t="str">
        <f>IFERROR((VLOOKUP(CONCATENATE($B27,G$3),Data!$1:$1000,(MATCH(Trend!$C$1,Data!$4:$4,FALSE)),FALSE)*G$4),"")</f>
        <v/>
      </c>
      <c r="I27" s="220" t="str">
        <f>IFERROR((VLOOKUP(CONCATENATE($B27,I$4),Data!$1:$1000,(MATCH(Trend!$C$1,Data!$4:$4,FALSE)),FALSE)*HLOOKUP(I$4,$C$3:G$4,2,FALSE)),"")</f>
        <v/>
      </c>
      <c r="J27" s="183" t="str">
        <f>IFERROR((VLOOKUP(CONCATENATE($B27,J$4),Data!$1:$1000,(MATCH(Trend!$C$1,Data!$4:$4,FALSE)),FALSE)*HLOOKUP(J$4,$C$3:G$4,2,FALSE)),"")</f>
        <v/>
      </c>
      <c r="K27" s="183" t="str">
        <f t="shared" si="0"/>
        <v/>
      </c>
      <c r="L27" s="228" t="str">
        <f t="shared" si="1"/>
        <v/>
      </c>
    </row>
    <row r="28" spans="1:12">
      <c r="A28" s="244" t="s">
        <v>463</v>
      </c>
      <c r="B28" s="29" t="s">
        <v>264</v>
      </c>
      <c r="C28" s="220" t="str">
        <f>IFERROR((VLOOKUP(CONCATENATE($B28,C$3),Data!$1:$1000,(MATCH(Trend!$C$1,Data!$4:$4,FALSE)),FALSE)*C$4),"")</f>
        <v/>
      </c>
      <c r="D28" s="183" t="str">
        <f>IFERROR((VLOOKUP(CONCATENATE($B28,D$3),Data!$1:$1000,(MATCH(Trend!$C$1,Data!$4:$4,FALSE)),FALSE)*D$4),"")</f>
        <v/>
      </c>
      <c r="E28" s="183" t="str">
        <f>IFERROR((VLOOKUP(CONCATENATE($B28,E$3),Data!$1:$1000,(MATCH(Trend!$C$1,Data!$4:$4,FALSE)),FALSE)*E$4),"")</f>
        <v/>
      </c>
      <c r="F28" s="183" t="str">
        <f>IFERROR((VLOOKUP(CONCATENATE($B28,F$3),Data!$1:$1000,(MATCH(Trend!$C$1,Data!$4:$4,FALSE)),FALSE)*F$4),"")</f>
        <v/>
      </c>
      <c r="G28" s="184" t="str">
        <f>IFERROR((VLOOKUP(CONCATENATE($B28,G$3),Data!$1:$1000,(MATCH(Trend!$C$1,Data!$4:$4,FALSE)),FALSE)*G$4),"")</f>
        <v/>
      </c>
      <c r="I28" s="220" t="str">
        <f>IFERROR((VLOOKUP(CONCATENATE($B28,I$4),Data!$1:$1000,(MATCH(Trend!$C$1,Data!$4:$4,FALSE)),FALSE)*HLOOKUP(I$4,$C$3:G$4,2,FALSE)),"")</f>
        <v/>
      </c>
      <c r="J28" s="183" t="str">
        <f>IFERROR((VLOOKUP(CONCATENATE($B28,J$4),Data!$1:$1000,(MATCH(Trend!$C$1,Data!$4:$4,FALSE)),FALSE)*HLOOKUP(J$4,$C$3:G$4,2,FALSE)),"")</f>
        <v/>
      </c>
      <c r="K28" s="183" t="str">
        <f t="shared" si="0"/>
        <v/>
      </c>
      <c r="L28" s="228" t="str">
        <f t="shared" si="1"/>
        <v/>
      </c>
    </row>
    <row r="29" spans="1:12">
      <c r="A29" s="244" t="s">
        <v>463</v>
      </c>
      <c r="B29" s="29" t="s">
        <v>265</v>
      </c>
      <c r="C29" s="220" t="str">
        <f>IFERROR((VLOOKUP(CONCATENATE($B29,C$3),Data!$1:$1000,(MATCH(Trend!$C$1,Data!$4:$4,FALSE)),FALSE)*C$4),"")</f>
        <v/>
      </c>
      <c r="D29" s="183" t="str">
        <f>IFERROR((VLOOKUP(CONCATENATE($B29,D$3),Data!$1:$1000,(MATCH(Trend!$C$1,Data!$4:$4,FALSE)),FALSE)*D$4),"")</f>
        <v/>
      </c>
      <c r="E29" s="183" t="str">
        <f>IFERROR((VLOOKUP(CONCATENATE($B29,E$3),Data!$1:$1000,(MATCH(Trend!$C$1,Data!$4:$4,FALSE)),FALSE)*E$4),"")</f>
        <v/>
      </c>
      <c r="F29" s="183" t="str">
        <f>IFERROR((VLOOKUP(CONCATENATE($B29,F$3),Data!$1:$1000,(MATCH(Trend!$C$1,Data!$4:$4,FALSE)),FALSE)*F$4),"")</f>
        <v/>
      </c>
      <c r="G29" s="184" t="str">
        <f>IFERROR((VLOOKUP(CONCATENATE($B29,G$3),Data!$1:$1000,(MATCH(Trend!$C$1,Data!$4:$4,FALSE)),FALSE)*G$4),"")</f>
        <v/>
      </c>
      <c r="I29" s="220" t="str">
        <f>IFERROR((VLOOKUP(CONCATENATE($B29,I$4),Data!$1:$1000,(MATCH(Trend!$C$1,Data!$4:$4,FALSE)),FALSE)*HLOOKUP(I$4,$C$3:G$4,2,FALSE)),"")</f>
        <v/>
      </c>
      <c r="J29" s="183" t="str">
        <f>IFERROR((VLOOKUP(CONCATENATE($B29,J$4),Data!$1:$1000,(MATCH(Trend!$C$1,Data!$4:$4,FALSE)),FALSE)*HLOOKUP(J$4,$C$3:G$4,2,FALSE)),"")</f>
        <v/>
      </c>
      <c r="K29" s="183" t="str">
        <f>IFERROR(J29-I29,"")</f>
        <v/>
      </c>
      <c r="L29" s="228" t="str">
        <f t="shared" si="1"/>
        <v/>
      </c>
    </row>
    <row r="30" spans="1:12">
      <c r="A30" s="244" t="s">
        <v>463</v>
      </c>
      <c r="B30" s="29" t="s">
        <v>266</v>
      </c>
      <c r="C30" s="220" t="str">
        <f>IFERROR((VLOOKUP(CONCATENATE($B30,C$3),Data!$1:$1000,(MATCH(Trend!$C$1,Data!$4:$4,FALSE)),FALSE)*C$4),"")</f>
        <v/>
      </c>
      <c r="D30" s="183" t="str">
        <f>IFERROR((VLOOKUP(CONCATENATE($B30,D$3),Data!$1:$1000,(MATCH(Trend!$C$1,Data!$4:$4,FALSE)),FALSE)*D$4),"")</f>
        <v/>
      </c>
      <c r="E30" s="183" t="str">
        <f>IFERROR((VLOOKUP(CONCATENATE($B30,E$3),Data!$1:$1000,(MATCH(Trend!$C$1,Data!$4:$4,FALSE)),FALSE)*E$4),"")</f>
        <v/>
      </c>
      <c r="F30" s="183" t="str">
        <f>IFERROR((VLOOKUP(CONCATENATE($B30,F$3),Data!$1:$1000,(MATCH(Trend!$C$1,Data!$4:$4,FALSE)),FALSE)*F$4),"")</f>
        <v/>
      </c>
      <c r="G30" s="184" t="str">
        <f>IFERROR((VLOOKUP(CONCATENATE($B30,G$3),Data!$1:$1000,(MATCH(Trend!$C$1,Data!$4:$4,FALSE)),FALSE)*G$4),"")</f>
        <v/>
      </c>
      <c r="I30" s="220" t="str">
        <f>IFERROR((VLOOKUP(CONCATENATE($B30,I$4),Data!$1:$1000,(MATCH(Trend!$C$1,Data!$4:$4,FALSE)),FALSE)*HLOOKUP(I$4,$C$3:G$4,2,FALSE)),"")</f>
        <v/>
      </c>
      <c r="J30" s="183" t="str">
        <f>IFERROR((VLOOKUP(CONCATENATE($B30,J$4),Data!$1:$1000,(MATCH(Trend!$C$1,Data!$4:$4,FALSE)),FALSE)*HLOOKUP(J$4,$C$3:G$4,2,FALSE)),"")</f>
        <v/>
      </c>
      <c r="K30" s="183" t="str">
        <f t="shared" si="0"/>
        <v/>
      </c>
      <c r="L30" s="228" t="str">
        <f t="shared" si="1"/>
        <v/>
      </c>
    </row>
    <row r="31" spans="1:12">
      <c r="A31" s="244" t="s">
        <v>462</v>
      </c>
      <c r="B31" s="29" t="s">
        <v>267</v>
      </c>
      <c r="C31" s="220" t="str">
        <f>IFERROR((VLOOKUP(CONCATENATE($B31,C$3),Data!$1:$1000,(MATCH(Trend!$C$1,Data!$4:$4,FALSE)),FALSE)*C$4),"")</f>
        <v/>
      </c>
      <c r="D31" s="183" t="str">
        <f>IFERROR((VLOOKUP(CONCATENATE($B31,D$3),Data!$1:$1000,(MATCH(Trend!$C$1,Data!$4:$4,FALSE)),FALSE)*D$4),"")</f>
        <v/>
      </c>
      <c r="E31" s="183" t="str">
        <f>IFERROR((VLOOKUP(CONCATENATE($B31,E$3),Data!$1:$1000,(MATCH(Trend!$C$1,Data!$4:$4,FALSE)),FALSE)*E$4),"")</f>
        <v/>
      </c>
      <c r="F31" s="183" t="str">
        <f>IFERROR((VLOOKUP(CONCATENATE($B31,F$3),Data!$1:$1000,(MATCH(Trend!$C$1,Data!$4:$4,FALSE)),FALSE)*F$4),"")</f>
        <v/>
      </c>
      <c r="G31" s="184" t="str">
        <f>IFERROR((VLOOKUP(CONCATENATE($B31,G$3),Data!$1:$1000,(MATCH(Trend!$C$1,Data!$4:$4,FALSE)),FALSE)*G$4),"")</f>
        <v/>
      </c>
      <c r="I31" s="220" t="str">
        <f>IFERROR((VLOOKUP(CONCATENATE($B31,I$4),Data!$1:$1000,(MATCH(Trend!$C$1,Data!$4:$4,FALSE)),FALSE)*HLOOKUP(I$4,$C$3:G$4,2,FALSE)),"")</f>
        <v/>
      </c>
      <c r="J31" s="183" t="str">
        <f>IFERROR((VLOOKUP(CONCATENATE($B31,J$4),Data!$1:$1000,(MATCH(Trend!$C$1,Data!$4:$4,FALSE)),FALSE)*HLOOKUP(J$4,$C$3:G$4,2,FALSE)),"")</f>
        <v/>
      </c>
      <c r="K31" s="183" t="str">
        <f t="shared" si="0"/>
        <v/>
      </c>
      <c r="L31" s="228" t="str">
        <f t="shared" si="1"/>
        <v/>
      </c>
    </row>
    <row r="32" spans="1:12">
      <c r="A32" s="243" t="s">
        <v>463</v>
      </c>
      <c r="B32" s="29" t="s">
        <v>268</v>
      </c>
      <c r="C32" s="220" t="str">
        <f>IFERROR((VLOOKUP(CONCATENATE($B32,C$3),Data!$1:$1000,(MATCH(Trend!$C$1,Data!$4:$4,FALSE)),FALSE)*C$4),"")</f>
        <v/>
      </c>
      <c r="D32" s="183" t="str">
        <f>IFERROR((VLOOKUP(CONCATENATE($B32,D$3),Data!$1:$1000,(MATCH(Trend!$C$1,Data!$4:$4,FALSE)),FALSE)*D$4),"")</f>
        <v/>
      </c>
      <c r="E32" s="183" t="str">
        <f>IFERROR((VLOOKUP(CONCATENATE($B32,E$3),Data!$1:$1000,(MATCH(Trend!$C$1,Data!$4:$4,FALSE)),FALSE)*E$4),"")</f>
        <v/>
      </c>
      <c r="F32" s="183" t="str">
        <f>IFERROR((VLOOKUP(CONCATENATE($B32,F$3),Data!$1:$1000,(MATCH(Trend!$C$1,Data!$4:$4,FALSE)),FALSE)*F$4),"")</f>
        <v/>
      </c>
      <c r="G32" s="184" t="str">
        <f>IFERROR((VLOOKUP(CONCATENATE($B32,G$3),Data!$1:$1000,(MATCH(Trend!$C$1,Data!$4:$4,FALSE)),FALSE)*G$4),"")</f>
        <v/>
      </c>
      <c r="I32" s="220" t="str">
        <f>IFERROR((VLOOKUP(CONCATENATE($B32,I$4),Data!$1:$1000,(MATCH(Trend!$C$1,Data!$4:$4,FALSE)),FALSE)*HLOOKUP(I$4,$C$3:G$4,2,FALSE)),"")</f>
        <v/>
      </c>
      <c r="J32" s="183" t="str">
        <f>IFERROR((VLOOKUP(CONCATENATE($B32,J$4),Data!$1:$1000,(MATCH(Trend!$C$1,Data!$4:$4,FALSE)),FALSE)*HLOOKUP(J$4,$C$3:G$4,2,FALSE)),"")</f>
        <v/>
      </c>
      <c r="K32" s="183" t="str">
        <f t="shared" si="0"/>
        <v/>
      </c>
      <c r="L32" s="228" t="str">
        <f t="shared" si="1"/>
        <v/>
      </c>
    </row>
    <row r="33" spans="1:16">
      <c r="A33" s="243" t="s">
        <v>463</v>
      </c>
      <c r="B33" s="29" t="s">
        <v>269</v>
      </c>
      <c r="C33" s="220" t="str">
        <f>IFERROR((VLOOKUP(CONCATENATE($B33,C$3),Data!$1:$1000,(MATCH(Trend!$C$1,Data!$4:$4,FALSE)),FALSE)*C$4),"")</f>
        <v/>
      </c>
      <c r="D33" s="183" t="str">
        <f>IFERROR((VLOOKUP(CONCATENATE($B33,D$3),Data!$1:$1000,(MATCH(Trend!$C$1,Data!$4:$4,FALSE)),FALSE)*D$4),"")</f>
        <v/>
      </c>
      <c r="E33" s="183" t="str">
        <f>IFERROR((VLOOKUP(CONCATENATE($B33,E$3),Data!$1:$1000,(MATCH(Trend!$C$1,Data!$4:$4,FALSE)),FALSE)*E$4),"")</f>
        <v/>
      </c>
      <c r="F33" s="183" t="str">
        <f>IFERROR((VLOOKUP(CONCATENATE($B33,F$3),Data!$1:$1000,(MATCH(Trend!$C$1,Data!$4:$4,FALSE)),FALSE)*F$4),"")</f>
        <v/>
      </c>
      <c r="G33" s="184" t="str">
        <f>IFERROR((VLOOKUP(CONCATENATE($B33,G$3),Data!$1:$1000,(MATCH(Trend!$C$1,Data!$4:$4,FALSE)),FALSE)*G$4),"")</f>
        <v/>
      </c>
      <c r="I33" s="220" t="str">
        <f>IFERROR((VLOOKUP(CONCATENATE($B33,I$4),Data!$1:$1000,(MATCH(Trend!$C$1,Data!$4:$4,FALSE)),FALSE)*HLOOKUP(I$4,$C$3:G$4,2,FALSE)),"")</f>
        <v/>
      </c>
      <c r="J33" s="183" t="str">
        <f>IFERROR((VLOOKUP(CONCATENATE($B33,J$4),Data!$1:$1000,(MATCH(Trend!$C$1,Data!$4:$4,FALSE)),FALSE)*HLOOKUP(J$4,$C$3:G$4,2,FALSE)),"")</f>
        <v/>
      </c>
      <c r="K33" s="183" t="str">
        <f t="shared" si="0"/>
        <v/>
      </c>
      <c r="L33" s="228" t="str">
        <f t="shared" si="1"/>
        <v/>
      </c>
    </row>
    <row r="34" spans="1:16">
      <c r="A34" s="243" t="s">
        <v>463</v>
      </c>
      <c r="B34" s="29" t="s">
        <v>270</v>
      </c>
      <c r="C34" s="220" t="str">
        <f>IFERROR((VLOOKUP(CONCATENATE($B34,C$3),Data!$1:$1000,(MATCH(Trend!$C$1,Data!$4:$4,FALSE)),FALSE)*C$4),"")</f>
        <v/>
      </c>
      <c r="D34" s="183" t="str">
        <f>IFERROR((VLOOKUP(CONCATENATE($B34,D$3),Data!$1:$1000,(MATCH(Trend!$C$1,Data!$4:$4,FALSE)),FALSE)*D$4),"")</f>
        <v/>
      </c>
      <c r="E34" s="183" t="str">
        <f>IFERROR((VLOOKUP(CONCATENATE($B34,E$3),Data!$1:$1000,(MATCH(Trend!$C$1,Data!$4:$4,FALSE)),FALSE)*E$4),"")</f>
        <v/>
      </c>
      <c r="F34" s="183" t="str">
        <f>IFERROR((VLOOKUP(CONCATENATE($B34,F$3),Data!$1:$1000,(MATCH(Trend!$C$1,Data!$4:$4,FALSE)),FALSE)*F$4),"")</f>
        <v/>
      </c>
      <c r="G34" s="184" t="str">
        <f>IFERROR((VLOOKUP(CONCATENATE($B34,G$3),Data!$1:$1000,(MATCH(Trend!$C$1,Data!$4:$4,FALSE)),FALSE)*G$4),"")</f>
        <v/>
      </c>
      <c r="I34" s="220" t="str">
        <f>IFERROR((VLOOKUP(CONCATENATE($B34,I$4),Data!$1:$1000,(MATCH(Trend!$C$1,Data!$4:$4,FALSE)),FALSE)*HLOOKUP(I$4,$C$3:G$4,2,FALSE)),"")</f>
        <v/>
      </c>
      <c r="J34" s="183" t="str">
        <f>IFERROR((VLOOKUP(CONCATENATE($B34,J$4),Data!$1:$1000,(MATCH(Trend!$C$1,Data!$4:$4,FALSE)),FALSE)*HLOOKUP(J$4,$C$3:G$4,2,FALSE)),"")</f>
        <v/>
      </c>
      <c r="K34" s="183" t="str">
        <f t="shared" si="0"/>
        <v/>
      </c>
      <c r="L34" s="228" t="str">
        <f t="shared" si="1"/>
        <v/>
      </c>
    </row>
    <row r="35" spans="1:16">
      <c r="A35" s="243" t="s">
        <v>463</v>
      </c>
      <c r="B35" s="29" t="s">
        <v>271</v>
      </c>
      <c r="C35" s="220" t="str">
        <f>IFERROR((VLOOKUP(CONCATENATE($B35,C$3),Data!$1:$1000,(MATCH(Trend!$C$1,Data!$4:$4,FALSE)),FALSE)*C$4),"")</f>
        <v/>
      </c>
      <c r="D35" s="183" t="str">
        <f>IFERROR((VLOOKUP(CONCATENATE($B35,D$3),Data!$1:$1000,(MATCH(Trend!$C$1,Data!$4:$4,FALSE)),FALSE)*D$4),"")</f>
        <v/>
      </c>
      <c r="E35" s="183" t="str">
        <f>IFERROR((VLOOKUP(CONCATENATE($B35,E$3),Data!$1:$1000,(MATCH(Trend!$C$1,Data!$4:$4,FALSE)),FALSE)*E$4),"")</f>
        <v/>
      </c>
      <c r="F35" s="183" t="str">
        <f>IFERROR((VLOOKUP(CONCATENATE($B35,F$3),Data!$1:$1000,(MATCH(Trend!$C$1,Data!$4:$4,FALSE)),FALSE)*F$4),"")</f>
        <v/>
      </c>
      <c r="G35" s="184" t="str">
        <f>IFERROR((VLOOKUP(CONCATENATE($B35,G$3),Data!$1:$1000,(MATCH(Trend!$C$1,Data!$4:$4,FALSE)),FALSE)*G$4),"")</f>
        <v/>
      </c>
      <c r="I35" s="220" t="str">
        <f>IFERROR((VLOOKUP(CONCATENATE($B35,I$4),Data!$1:$1000,(MATCH(Trend!$C$1,Data!$4:$4,FALSE)),FALSE)*HLOOKUP(I$4,$C$3:G$4,2,FALSE)),"")</f>
        <v/>
      </c>
      <c r="J35" s="183" t="str">
        <f>IFERROR((VLOOKUP(CONCATENATE($B35,J$4),Data!$1:$1000,(MATCH(Trend!$C$1,Data!$4:$4,FALSE)),FALSE)*HLOOKUP(J$4,$C$3:G$4,2,FALSE)),"")</f>
        <v/>
      </c>
      <c r="K35" s="183" t="str">
        <f t="shared" si="0"/>
        <v/>
      </c>
      <c r="L35" s="228" t="str">
        <f t="shared" si="1"/>
        <v/>
      </c>
    </row>
    <row r="36" spans="1:16" ht="15.75" thickBot="1">
      <c r="A36" s="245" t="s">
        <v>463</v>
      </c>
      <c r="B36" s="33" t="s">
        <v>205</v>
      </c>
      <c r="C36" s="221" t="str">
        <f>IFERROR((VLOOKUP(CONCATENATE($B36,C$3),Data!$1:$1000,(MATCH(Trend!$C$1,Data!$4:$4,FALSE)),FALSE)*C$4),"")</f>
        <v/>
      </c>
      <c r="D36" s="182" t="str">
        <f>IFERROR((VLOOKUP(CONCATENATE($B36,D$3),Data!$1:$1000,(MATCH(Trend!$C$1,Data!$4:$4,FALSE)),FALSE)*D$4),"")</f>
        <v/>
      </c>
      <c r="E36" s="182" t="str">
        <f>IFERROR((VLOOKUP(CONCATENATE($B36,E$3),Data!$1:$1000,(MATCH(Trend!$C$1,Data!$4:$4,FALSE)),FALSE)*E$4),"")</f>
        <v/>
      </c>
      <c r="F36" s="182" t="str">
        <f>IFERROR((VLOOKUP(CONCATENATE($B36,F$3),Data!$1:$1000,(MATCH(Trend!$C$1,Data!$4:$4,FALSE)),FALSE)*F$4),"")</f>
        <v/>
      </c>
      <c r="G36" s="209" t="str">
        <f>IFERROR((VLOOKUP(CONCATENATE($B36,G$3),Data!$1:$1000,(MATCH(Trend!$C$1,Data!$4:$4,FALSE)),FALSE)*G$4),"")</f>
        <v/>
      </c>
      <c r="I36" s="221" t="str">
        <f>IFERROR((VLOOKUP(CONCATENATE($B36,I$4),Data!$1:$1000,(MATCH(Trend!$C$1,Data!$4:$4,FALSE)),FALSE)*HLOOKUP(I$4,$C$3:G$4,2,FALSE)),"")</f>
        <v/>
      </c>
      <c r="J36" s="182" t="str">
        <f>IFERROR((VLOOKUP(CONCATENATE($B36,J$4),Data!$1:$1000,(MATCH(Trend!$C$1,Data!$4:$4,FALSE)),FALSE)*HLOOKUP(J$4,$C$3:G$4,2,FALSE)),"")</f>
        <v/>
      </c>
      <c r="K36" s="182" t="str">
        <f t="shared" si="0"/>
        <v/>
      </c>
      <c r="L36" s="229" t="str">
        <f t="shared" si="1"/>
        <v/>
      </c>
    </row>
    <row r="37" spans="1:16">
      <c r="C37" s="23"/>
      <c r="D37" s="23"/>
      <c r="E37" s="23"/>
      <c r="F37" s="23"/>
      <c r="G37" s="23"/>
      <c r="L37" s="133"/>
    </row>
    <row r="38" spans="1:16">
      <c r="B38" s="22" t="s">
        <v>222</v>
      </c>
      <c r="C38" s="235">
        <f>SUM(C5:C36)</f>
        <v>0</v>
      </c>
      <c r="D38" s="235">
        <f>SUM(D5:D36)</f>
        <v>0</v>
      </c>
      <c r="E38" s="235">
        <f>SUM(E5:E36)</f>
        <v>0</v>
      </c>
      <c r="F38" s="235">
        <f>SUM(F5:F36)</f>
        <v>0</v>
      </c>
      <c r="G38" s="235">
        <f>SUM(G5:G36)</f>
        <v>0</v>
      </c>
      <c r="I38" s="235">
        <f>SUM(I5:I36)</f>
        <v>0</v>
      </c>
      <c r="J38" s="235">
        <f>SUM(J5:J36)</f>
        <v>0</v>
      </c>
      <c r="K38" s="235">
        <f>J38-I38</f>
        <v>0</v>
      </c>
      <c r="L38" s="236" t="str">
        <f>IFERROR(K38/I38,"")</f>
        <v/>
      </c>
      <c r="N38" s="180"/>
      <c r="O38" s="180"/>
      <c r="P38" s="180"/>
    </row>
    <row r="39" spans="1:16" ht="15.75" thickBot="1">
      <c r="C39" s="23"/>
      <c r="D39" s="23"/>
      <c r="E39" s="23"/>
      <c r="F39" s="23"/>
      <c r="G39" s="23"/>
    </row>
    <row r="40" spans="1:16" ht="15.75" thickBot="1">
      <c r="A40" s="71" t="s">
        <v>210</v>
      </c>
      <c r="B40" s="26"/>
      <c r="C40" s="210" t="str">
        <f>C$3</f>
        <v>2011/12</v>
      </c>
      <c r="D40" s="210" t="str">
        <f t="shared" ref="D40:G40" si="2">D$3</f>
        <v>2012/13</v>
      </c>
      <c r="E40" s="210" t="str">
        <f t="shared" si="2"/>
        <v>2013/14</v>
      </c>
      <c r="F40" s="210" t="str">
        <f t="shared" si="2"/>
        <v>2014/15</v>
      </c>
      <c r="G40" s="73" t="str">
        <f t="shared" si="2"/>
        <v>2015/16</v>
      </c>
      <c r="I40" s="214" t="str">
        <f>I4</f>
        <v>2014/15</v>
      </c>
      <c r="J40" s="215" t="str">
        <f>J4</f>
        <v>2015/16</v>
      </c>
      <c r="K40" s="215" t="str">
        <f>K4</f>
        <v>Variance</v>
      </c>
      <c r="L40" s="216" t="s">
        <v>237</v>
      </c>
      <c r="M40" s="139" t="s">
        <v>233</v>
      </c>
    </row>
    <row r="41" spans="1:16" ht="15.75" thickBot="1">
      <c r="A41" s="46"/>
      <c r="B41" s="241">
        <f>'Main input sheet'!B3</f>
        <v>0</v>
      </c>
      <c r="C41" s="183">
        <f t="shared" ref="C41:G45" si="3">SUMIF($B$5:$B$36,$B41,C$5:C$36)</f>
        <v>0</v>
      </c>
      <c r="D41" s="183">
        <f t="shared" si="3"/>
        <v>0</v>
      </c>
      <c r="E41" s="183">
        <f t="shared" si="3"/>
        <v>0</v>
      </c>
      <c r="F41" s="183">
        <f t="shared" si="3"/>
        <v>0</v>
      </c>
      <c r="G41" s="184">
        <f t="shared" si="3"/>
        <v>0</v>
      </c>
      <c r="I41" s="220">
        <f t="shared" ref="I41:K45" si="4">SUMIF($B$5:$B$36,$B41,I$5:I$36)</f>
        <v>0</v>
      </c>
      <c r="J41" s="183">
        <f t="shared" si="4"/>
        <v>0</v>
      </c>
      <c r="K41" s="183">
        <f t="shared" si="4"/>
        <v>0</v>
      </c>
      <c r="L41" s="233" t="str">
        <f t="shared" ref="L41:L47" si="5">IFERROR(K41/I41,"")</f>
        <v/>
      </c>
    </row>
    <row r="42" spans="1:16" ht="15.75" thickBot="1">
      <c r="A42" s="46"/>
      <c r="B42" s="241">
        <f>'Main input sheet'!A10</f>
        <v>0</v>
      </c>
      <c r="C42" s="183">
        <f t="shared" si="3"/>
        <v>0</v>
      </c>
      <c r="D42" s="183">
        <f t="shared" si="3"/>
        <v>0</v>
      </c>
      <c r="E42" s="183">
        <f t="shared" si="3"/>
        <v>0</v>
      </c>
      <c r="F42" s="183">
        <f t="shared" si="3"/>
        <v>0</v>
      </c>
      <c r="G42" s="184">
        <f t="shared" si="3"/>
        <v>0</v>
      </c>
      <c r="I42" s="220">
        <f t="shared" si="4"/>
        <v>0</v>
      </c>
      <c r="J42" s="183">
        <f t="shared" si="4"/>
        <v>0</v>
      </c>
      <c r="K42" s="183">
        <f t="shared" si="4"/>
        <v>0</v>
      </c>
      <c r="L42" s="233" t="str">
        <f t="shared" si="5"/>
        <v/>
      </c>
    </row>
    <row r="43" spans="1:16" ht="15.75" thickBot="1">
      <c r="A43" s="46"/>
      <c r="B43" s="241">
        <f>'Main input sheet'!A11</f>
        <v>0</v>
      </c>
      <c r="C43" s="183">
        <f t="shared" si="3"/>
        <v>0</v>
      </c>
      <c r="D43" s="183">
        <f t="shared" si="3"/>
        <v>0</v>
      </c>
      <c r="E43" s="183">
        <f t="shared" si="3"/>
        <v>0</v>
      </c>
      <c r="F43" s="183">
        <f t="shared" si="3"/>
        <v>0</v>
      </c>
      <c r="G43" s="184">
        <f t="shared" si="3"/>
        <v>0</v>
      </c>
      <c r="I43" s="220">
        <f t="shared" si="4"/>
        <v>0</v>
      </c>
      <c r="J43" s="183">
        <f t="shared" si="4"/>
        <v>0</v>
      </c>
      <c r="K43" s="183">
        <f t="shared" si="4"/>
        <v>0</v>
      </c>
      <c r="L43" s="233" t="str">
        <f t="shared" si="5"/>
        <v/>
      </c>
    </row>
    <row r="44" spans="1:16" ht="15.75" thickBot="1">
      <c r="A44" s="46"/>
      <c r="B44" s="241">
        <f>'Main input sheet'!A12</f>
        <v>0</v>
      </c>
      <c r="C44" s="183">
        <f t="shared" si="3"/>
        <v>0</v>
      </c>
      <c r="D44" s="183">
        <f t="shared" si="3"/>
        <v>0</v>
      </c>
      <c r="E44" s="183">
        <f t="shared" si="3"/>
        <v>0</v>
      </c>
      <c r="F44" s="183">
        <f t="shared" si="3"/>
        <v>0</v>
      </c>
      <c r="G44" s="184">
        <f t="shared" si="3"/>
        <v>0</v>
      </c>
      <c r="I44" s="220">
        <f t="shared" si="4"/>
        <v>0</v>
      </c>
      <c r="J44" s="183">
        <f t="shared" si="4"/>
        <v>0</v>
      </c>
      <c r="K44" s="183">
        <f t="shared" si="4"/>
        <v>0</v>
      </c>
      <c r="L44" s="233" t="str">
        <f t="shared" si="5"/>
        <v/>
      </c>
    </row>
    <row r="45" spans="1:16" ht="15.75" thickBot="1">
      <c r="A45" s="46"/>
      <c r="B45" s="241">
        <f>'Main input sheet'!A13</f>
        <v>0</v>
      </c>
      <c r="C45" s="183">
        <f t="shared" si="3"/>
        <v>0</v>
      </c>
      <c r="D45" s="183">
        <f t="shared" si="3"/>
        <v>0</v>
      </c>
      <c r="E45" s="183">
        <f t="shared" si="3"/>
        <v>0</v>
      </c>
      <c r="F45" s="183">
        <f t="shared" si="3"/>
        <v>0</v>
      </c>
      <c r="G45" s="184">
        <f t="shared" si="3"/>
        <v>0</v>
      </c>
      <c r="I45" s="220">
        <f t="shared" si="4"/>
        <v>0</v>
      </c>
      <c r="J45" s="183">
        <f t="shared" si="4"/>
        <v>0</v>
      </c>
      <c r="K45" s="183">
        <f t="shared" si="4"/>
        <v>0</v>
      </c>
      <c r="L45" s="233" t="str">
        <f t="shared" si="5"/>
        <v/>
      </c>
    </row>
    <row r="46" spans="1:16">
      <c r="A46" s="46"/>
      <c r="B46" s="30" t="s">
        <v>211</v>
      </c>
      <c r="C46" s="222">
        <f>SUM(C41:C45)</f>
        <v>0</v>
      </c>
      <c r="D46" s="222">
        <f>SUM(D41:D45)</f>
        <v>0</v>
      </c>
      <c r="E46" s="222">
        <f>SUM(E41:E45)</f>
        <v>0</v>
      </c>
      <c r="F46" s="222">
        <f>SUM(F41:F45)</f>
        <v>0</v>
      </c>
      <c r="G46" s="223">
        <f>SUM(G41:G45)</f>
        <v>0</v>
      </c>
      <c r="I46" s="224">
        <f>SUM(I41:I45)</f>
        <v>0</v>
      </c>
      <c r="J46" s="222">
        <f>SUM(J41:J45)</f>
        <v>0</v>
      </c>
      <c r="K46" s="222">
        <f>SUM(K41:K45)</f>
        <v>0</v>
      </c>
      <c r="L46" s="234" t="str">
        <f t="shared" si="5"/>
        <v/>
      </c>
    </row>
    <row r="47" spans="1:16">
      <c r="A47" s="46"/>
      <c r="B47" s="30" t="s">
        <v>222</v>
      </c>
      <c r="C47" s="222">
        <f t="shared" ref="C47:G47" si="6">C38</f>
        <v>0</v>
      </c>
      <c r="D47" s="222">
        <f t="shared" si="6"/>
        <v>0</v>
      </c>
      <c r="E47" s="222">
        <f t="shared" si="6"/>
        <v>0</v>
      </c>
      <c r="F47" s="222">
        <f t="shared" si="6"/>
        <v>0</v>
      </c>
      <c r="G47" s="223">
        <f t="shared" si="6"/>
        <v>0</v>
      </c>
      <c r="I47" s="224">
        <f>I38</f>
        <v>0</v>
      </c>
      <c r="J47" s="222">
        <f>J38</f>
        <v>0</v>
      </c>
      <c r="K47" s="222">
        <f>K38</f>
        <v>0</v>
      </c>
      <c r="L47" s="234" t="str">
        <f t="shared" si="5"/>
        <v/>
      </c>
    </row>
    <row r="48" spans="1:16" ht="15.75" thickBot="1">
      <c r="A48" s="47"/>
      <c r="B48" s="33" t="s">
        <v>212</v>
      </c>
      <c r="C48" s="230" t="str">
        <f t="shared" ref="C48:G48" si="7">IFERROR(C46/C38,"")</f>
        <v/>
      </c>
      <c r="D48" s="230" t="str">
        <f t="shared" si="7"/>
        <v/>
      </c>
      <c r="E48" s="230" t="str">
        <f t="shared" si="7"/>
        <v/>
      </c>
      <c r="F48" s="230" t="str">
        <f t="shared" si="7"/>
        <v/>
      </c>
      <c r="G48" s="231" t="str">
        <f t="shared" si="7"/>
        <v/>
      </c>
      <c r="I48" s="232" t="str">
        <f>IFERROR(I46/I38,"")</f>
        <v/>
      </c>
      <c r="J48" s="230" t="str">
        <f>IFERROR(J46/J38,"")</f>
        <v/>
      </c>
      <c r="K48" s="230" t="str">
        <f>IFERROR(K46/K38,"")</f>
        <v/>
      </c>
      <c r="L48" s="231"/>
    </row>
    <row r="49" spans="1:13">
      <c r="C49" s="23"/>
      <c r="D49" s="23"/>
      <c r="E49" s="23"/>
      <c r="F49" s="23"/>
      <c r="G49" s="23"/>
    </row>
    <row r="50" spans="1:13" ht="15.75" thickBot="1">
      <c r="C50" s="23"/>
      <c r="D50" s="23"/>
      <c r="E50" s="23"/>
      <c r="F50" s="23"/>
      <c r="G50" s="23"/>
    </row>
    <row r="51" spans="1:13" s="22" customFormat="1" ht="15.75" thickBot="1">
      <c r="A51" s="71" t="s">
        <v>241</v>
      </c>
      <c r="B51" s="78"/>
      <c r="C51" s="210" t="str">
        <f>C$3</f>
        <v>2011/12</v>
      </c>
      <c r="D51" s="210" t="str">
        <f t="shared" ref="D51:G51" si="8">D$3</f>
        <v>2012/13</v>
      </c>
      <c r="E51" s="210" t="str">
        <f t="shared" si="8"/>
        <v>2013/14</v>
      </c>
      <c r="F51" s="210" t="str">
        <f t="shared" si="8"/>
        <v>2014/15</v>
      </c>
      <c r="G51" s="217" t="str">
        <f t="shared" si="8"/>
        <v>2015/16</v>
      </c>
      <c r="I51" s="218" t="str">
        <f>I40</f>
        <v>2014/15</v>
      </c>
      <c r="J51" s="215" t="str">
        <f>J40</f>
        <v>2015/16</v>
      </c>
      <c r="K51" s="215" t="str">
        <f>K40</f>
        <v>Variance</v>
      </c>
      <c r="L51" s="216" t="s">
        <v>237</v>
      </c>
      <c r="M51" s="139" t="s">
        <v>233</v>
      </c>
    </row>
    <row r="52" spans="1:13" ht="15.75" thickBot="1">
      <c r="A52" s="138" t="s">
        <v>463</v>
      </c>
      <c r="B52" s="29"/>
      <c r="C52" s="183">
        <f>SUMIF($A$5:$A$36,$A52,C$5:C$36)</f>
        <v>0</v>
      </c>
      <c r="D52" s="183">
        <f>SUMIF($A$5:$A$36,$A52,D$5:D$36)</f>
        <v>0</v>
      </c>
      <c r="E52" s="183">
        <f t="shared" ref="C52:G55" si="9">SUMIF($A$5:$A$36,$A52,E$5:E$36)</f>
        <v>0</v>
      </c>
      <c r="F52" s="183">
        <f t="shared" si="9"/>
        <v>0</v>
      </c>
      <c r="G52" s="184">
        <f t="shared" si="9"/>
        <v>0</v>
      </c>
      <c r="I52" s="225">
        <f t="shared" ref="I52:K55" si="10">SUMIF($A$5:$A$36,$A52,I$5:I$36)</f>
        <v>0</v>
      </c>
      <c r="J52" s="226">
        <f t="shared" si="10"/>
        <v>0</v>
      </c>
      <c r="K52" s="226">
        <f t="shared" si="10"/>
        <v>0</v>
      </c>
      <c r="L52" s="233" t="str">
        <f t="shared" ref="L52:L57" si="11">IFERROR(K52/I52,"")</f>
        <v/>
      </c>
    </row>
    <row r="53" spans="1:13" ht="15.75" thickBot="1">
      <c r="A53" s="138" t="s">
        <v>462</v>
      </c>
      <c r="B53" s="29"/>
      <c r="C53" s="183">
        <f t="shared" si="9"/>
        <v>0</v>
      </c>
      <c r="D53" s="183">
        <f t="shared" si="9"/>
        <v>0</v>
      </c>
      <c r="E53" s="183">
        <f t="shared" si="9"/>
        <v>0</v>
      </c>
      <c r="F53" s="183">
        <f t="shared" si="9"/>
        <v>0</v>
      </c>
      <c r="G53" s="184">
        <f t="shared" si="9"/>
        <v>0</v>
      </c>
      <c r="I53" s="225">
        <f t="shared" si="10"/>
        <v>0</v>
      </c>
      <c r="J53" s="226">
        <f t="shared" si="10"/>
        <v>0</v>
      </c>
      <c r="K53" s="226">
        <f t="shared" si="10"/>
        <v>0</v>
      </c>
      <c r="L53" s="233" t="str">
        <f t="shared" si="11"/>
        <v/>
      </c>
    </row>
    <row r="54" spans="1:13" ht="15.75" thickBot="1">
      <c r="A54" s="138"/>
      <c r="B54" s="29"/>
      <c r="C54" s="183">
        <f t="shared" si="9"/>
        <v>0</v>
      </c>
      <c r="D54" s="183">
        <f t="shared" si="9"/>
        <v>0</v>
      </c>
      <c r="E54" s="183">
        <f t="shared" si="9"/>
        <v>0</v>
      </c>
      <c r="F54" s="183">
        <f t="shared" si="9"/>
        <v>0</v>
      </c>
      <c r="G54" s="184">
        <f t="shared" si="9"/>
        <v>0</v>
      </c>
      <c r="I54" s="225">
        <f t="shared" si="10"/>
        <v>0</v>
      </c>
      <c r="J54" s="226">
        <f t="shared" si="10"/>
        <v>0</v>
      </c>
      <c r="K54" s="226">
        <f t="shared" si="10"/>
        <v>0</v>
      </c>
      <c r="L54" s="233" t="str">
        <f t="shared" si="11"/>
        <v/>
      </c>
    </row>
    <row r="55" spans="1:13" ht="15.75" thickBot="1">
      <c r="A55" s="138"/>
      <c r="B55" s="29"/>
      <c r="C55" s="183">
        <f t="shared" si="9"/>
        <v>0</v>
      </c>
      <c r="D55" s="183">
        <f t="shared" si="9"/>
        <v>0</v>
      </c>
      <c r="E55" s="183">
        <f t="shared" si="9"/>
        <v>0</v>
      </c>
      <c r="F55" s="183">
        <f t="shared" si="9"/>
        <v>0</v>
      </c>
      <c r="G55" s="184">
        <f t="shared" si="9"/>
        <v>0</v>
      </c>
      <c r="I55" s="225">
        <f t="shared" si="10"/>
        <v>0</v>
      </c>
      <c r="J55" s="226">
        <f t="shared" si="10"/>
        <v>0</v>
      </c>
      <c r="K55" s="226">
        <f t="shared" si="10"/>
        <v>0</v>
      </c>
      <c r="L55" s="233" t="str">
        <f t="shared" si="11"/>
        <v/>
      </c>
    </row>
    <row r="56" spans="1:13" s="22" customFormat="1">
      <c r="A56" s="79" t="s">
        <v>209</v>
      </c>
      <c r="B56" s="30"/>
      <c r="C56" s="222">
        <f>SUM(C52:C55)</f>
        <v>0</v>
      </c>
      <c r="D56" s="222">
        <f>SUM(D52:D55)</f>
        <v>0</v>
      </c>
      <c r="E56" s="222">
        <f>SUM(E52:E55)</f>
        <v>0</v>
      </c>
      <c r="F56" s="222">
        <f>SUM(F52:F55)</f>
        <v>0</v>
      </c>
      <c r="G56" s="223">
        <f>SUM(G52:G55)</f>
        <v>0</v>
      </c>
      <c r="I56" s="224">
        <f>SUM(I52:I55)</f>
        <v>0</v>
      </c>
      <c r="J56" s="222">
        <f>SUM(J52:J55)</f>
        <v>0</v>
      </c>
      <c r="K56" s="222">
        <f>SUM(K52:K55)</f>
        <v>0</v>
      </c>
      <c r="L56" s="234" t="str">
        <f t="shared" si="11"/>
        <v/>
      </c>
    </row>
    <row r="57" spans="1:13" s="22" customFormat="1">
      <c r="A57" s="79" t="s">
        <v>223</v>
      </c>
      <c r="B57" s="30"/>
      <c r="C57" s="222">
        <f t="shared" ref="C57:G57" si="12">C47</f>
        <v>0</v>
      </c>
      <c r="D57" s="222">
        <f t="shared" si="12"/>
        <v>0</v>
      </c>
      <c r="E57" s="222">
        <f t="shared" si="12"/>
        <v>0</v>
      </c>
      <c r="F57" s="222">
        <f t="shared" si="12"/>
        <v>0</v>
      </c>
      <c r="G57" s="223">
        <f t="shared" si="12"/>
        <v>0</v>
      </c>
      <c r="I57" s="224">
        <f>I47</f>
        <v>0</v>
      </c>
      <c r="J57" s="222">
        <f>J47</f>
        <v>0</v>
      </c>
      <c r="K57" s="222">
        <f>K47</f>
        <v>0</v>
      </c>
      <c r="L57" s="234" t="str">
        <f t="shared" si="11"/>
        <v/>
      </c>
    </row>
    <row r="58" spans="1:13" ht="15.75" thickBot="1">
      <c r="A58" s="47"/>
      <c r="B58" s="33" t="s">
        <v>212</v>
      </c>
      <c r="C58" s="230" t="str">
        <f t="shared" ref="C58:G58" si="13">IFERROR(C56/C38,"")</f>
        <v/>
      </c>
      <c r="D58" s="230" t="str">
        <f t="shared" si="13"/>
        <v/>
      </c>
      <c r="E58" s="230" t="str">
        <f t="shared" si="13"/>
        <v/>
      </c>
      <c r="F58" s="230" t="str">
        <f t="shared" si="13"/>
        <v/>
      </c>
      <c r="G58" s="231" t="str">
        <f t="shared" si="13"/>
        <v/>
      </c>
      <c r="I58" s="232" t="str">
        <f>IFERROR(I56/I38,"")</f>
        <v/>
      </c>
      <c r="J58" s="230" t="str">
        <f>IFERROR(J56/J38,"")</f>
        <v/>
      </c>
      <c r="K58" s="230" t="str">
        <f>IFERROR(K56/K38,"")</f>
        <v/>
      </c>
      <c r="L58" s="231"/>
    </row>
  </sheetData>
  <sheetProtection sheet="1" objects="1" scenarios="1" autoFilter="0"/>
  <autoFilter ref="A4:G36"/>
  <sortState ref="A4:B51">
    <sortCondition ref="A4:A51"/>
    <sortCondition ref="B4:B51"/>
  </sortState>
  <customSheetViews>
    <customSheetView guid="{79DDD4E7-9D7E-4DB1-8CF2-A4585956C95E}" scale="70" fitToPage="1" showAutoFilter="1">
      <pageMargins left="0.7" right="0.7" top="0.75" bottom="0.75" header="0.3" footer="0.3"/>
      <pageSetup paperSize="9" scale="37" orientation="portrait" r:id="rId1"/>
      <autoFilter ref="A3:J51"/>
    </customSheetView>
    <customSheetView guid="{26E29FAD-4C38-440F-A6BD-27FB5DA72984}" scale="70" fitToPage="1" showAutoFilter="1">
      <pageMargins left="0.7" right="0.7" top="0.75" bottom="0.75" header="0.3" footer="0.3"/>
      <pageSetup paperSize="9" scale="37" orientation="portrait" r:id="rId2"/>
      <autoFilter ref="A3:J51"/>
    </customSheetView>
  </customSheetViews>
  <mergeCells count="1">
    <mergeCell ref="C1:F1"/>
  </mergeCells>
  <conditionalFormatting sqref="C2:G2">
    <cfRule type="containsText" dxfId="30" priority="4" operator="containsText" text="Unaudited">
      <formula>NOT(ISERROR(SEARCH("Unaudited",C2)))</formula>
    </cfRule>
  </conditionalFormatting>
  <conditionalFormatting sqref="A5:A36">
    <cfRule type="beginsWith" dxfId="29" priority="3" operator="beginsWith" text="Orkney and Shetland">
      <formula>LEFT(A5,LEN("Orkney and Shetland"))="Orkney and Shetland"</formula>
    </cfRule>
  </conditionalFormatting>
  <dataValidations count="3">
    <dataValidation type="list" allowBlank="1" showInputMessage="1" showErrorMessage="1" sqref="I4:J4 C3:G3">
      <formula1>FinYear</formula1>
    </dataValidation>
    <dataValidation type="list" allowBlank="1" showInputMessage="1" showErrorMessage="1" sqref="A52:A55">
      <formula1>Region</formula1>
    </dataValidation>
    <dataValidation type="list" allowBlank="1" showInputMessage="1" showErrorMessage="1" sqref="B5:B36">
      <formula1>Organisation</formula1>
    </dataValidation>
  </dataValidations>
  <hyperlinks>
    <hyperlink ref="M5" location="Charts!Print_Area" display="Go to chart"/>
    <hyperlink ref="M40" location="Charts!Print_Area" display="Go to chart"/>
    <hyperlink ref="M51" location="Charts!Print_Area" display="Go to chart"/>
    <hyperlink ref="A1" location="'Main input sheet'!A1" display="Home / Base year:"/>
  </hyperlinks>
  <pageMargins left="0.7" right="0.7" top="0.75" bottom="0.75" header="0.3" footer="0.3"/>
  <pageSetup paperSize="9" scale="35" orientation="portrait" r:id="rId3"/>
  <ignoredErrors>
    <ignoredError sqref="C2:F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Validation!$G$2:$G$3</xm:f>
          </x14:formula1>
          <xm:sqref>A3</xm:sqref>
        </x14:dataValidation>
        <x14:dataValidation type="list" allowBlank="1" showInputMessage="1" showErrorMessage="1">
          <x14:formula1>
            <xm:f>Deflators!$K$50:$K$77</xm:f>
          </x14:formula1>
          <xm:sqref>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4"/>
  <sheetViews>
    <sheetView zoomScale="85" zoomScaleNormal="85" workbookViewId="0"/>
  </sheetViews>
  <sheetFormatPr defaultRowHeight="15"/>
  <cols>
    <col min="1" max="1" width="29.28515625" customWidth="1"/>
    <col min="2" max="2" width="23.28515625" customWidth="1"/>
    <col min="3" max="3" width="22.140625" customWidth="1"/>
    <col min="4" max="4" width="17.85546875" customWidth="1"/>
    <col min="5" max="5" width="17.140625" customWidth="1"/>
    <col min="6" max="6" width="17.7109375" customWidth="1"/>
    <col min="7" max="7" width="14.42578125" customWidth="1"/>
    <col min="8" max="8" width="4.42578125" customWidth="1"/>
    <col min="9" max="9" width="28" customWidth="1"/>
    <col min="10" max="10" width="14.85546875" customWidth="1"/>
    <col min="11" max="14" width="19" customWidth="1"/>
    <col min="15" max="15" width="15" customWidth="1"/>
    <col min="17" max="17" width="20.85546875" customWidth="1"/>
    <col min="18" max="18" width="16" customWidth="1"/>
    <col min="19" max="19" width="13.5703125" customWidth="1"/>
    <col min="20" max="20" width="11.140625" customWidth="1"/>
    <col min="21" max="21" width="10.5703125" customWidth="1"/>
    <col min="22" max="22" width="9.5703125" customWidth="1"/>
    <col min="23" max="23" width="10.42578125" customWidth="1"/>
    <col min="25" max="25" width="0" hidden="1" customWidth="1"/>
    <col min="26" max="32" width="0" style="180" hidden="1" customWidth="1"/>
    <col min="33" max="38" width="0" hidden="1" customWidth="1"/>
    <col min="39" max="39" width="0" style="180" hidden="1" customWidth="1"/>
    <col min="40" max="40" width="20.85546875" hidden="1" customWidth="1"/>
    <col min="41" max="41" width="8" style="46" customWidth="1"/>
    <col min="42" max="42" width="21.5703125" style="288" customWidth="1"/>
    <col min="43" max="43" width="9.140625" style="291"/>
  </cols>
  <sheetData>
    <row r="1" spans="1:43" ht="15.75" thickBot="1">
      <c r="A1" s="250" t="s">
        <v>482</v>
      </c>
      <c r="B1" s="241" t="str">
        <f>'Main input sheet'!J5</f>
        <v>2015/16</v>
      </c>
      <c r="C1" s="358">
        <f>'Main input sheet'!C17:E17</f>
        <v>0</v>
      </c>
      <c r="D1" s="359"/>
      <c r="E1" s="359"/>
      <c r="F1" s="360"/>
      <c r="G1" s="238"/>
      <c r="I1" s="52" t="s">
        <v>125</v>
      </c>
      <c r="J1" s="54" t="str">
        <f>B1</f>
        <v>2015/16</v>
      </c>
      <c r="K1" s="363">
        <f>'Main input sheet'!C18</f>
        <v>0</v>
      </c>
      <c r="L1" s="364"/>
      <c r="M1" s="364"/>
      <c r="N1" s="365"/>
      <c r="O1" s="238"/>
      <c r="Q1" s="22" t="s">
        <v>217</v>
      </c>
      <c r="R1" s="22" t="str">
        <f>CONCATENATE("'"&amp;C1&amp;"'"&amp;" / "&amp;"'"&amp;K1&amp;"'")</f>
        <v>'0' / '0'</v>
      </c>
      <c r="AO1" s="287"/>
      <c r="AP1" s="238"/>
      <c r="AQ1" s="290"/>
    </row>
    <row r="2" spans="1:43" s="179" customFormat="1" ht="15.75" thickBot="1">
      <c r="A2" s="135"/>
      <c r="B2" s="172"/>
      <c r="C2" s="173" t="str">
        <f>IFERROR(HLOOKUP($C$1,'Data sources'!$E$4:$HB$9,MATCH(C$3,'Data sources'!$E$4:$E$9,0),FALSE),"")</f>
        <v/>
      </c>
      <c r="D2" s="173" t="str">
        <f>IFERROR(HLOOKUP($C$1,'Data sources'!$E$4:$HB$9,MATCH(D$3,'Data sources'!$E$4:$E$9,0),FALSE),"")</f>
        <v/>
      </c>
      <c r="E2" s="173" t="str">
        <f>IFERROR(HLOOKUP($C$1,'Data sources'!$E$4:$HB$9,MATCH(E$3,'Data sources'!$E$4:$E$9,0),FALSE),"")</f>
        <v/>
      </c>
      <c r="F2" s="173" t="str">
        <f>IFERROR(HLOOKUP($C$1,'Data sources'!$E$4:$HB$9,MATCH(F$3,'Data sources'!$E$4:$E$9,0),FALSE),"")</f>
        <v/>
      </c>
      <c r="G2" s="173" t="str">
        <f>IFERROR(HLOOKUP($C$1,'Data sources'!$E$4:$HB$10,MATCH(G$3,'Data sources'!$E$4:$E$10,0),FALSE),"")</f>
        <v/>
      </c>
      <c r="I2" s="52"/>
      <c r="J2" s="172"/>
      <c r="K2" s="173" t="str">
        <f>IFERROR(HLOOKUP($K$1,'Data sources'!$E$4:$HB$9,MATCH(K$3,'Data sources'!$E$4:$E$9,0),FALSE),"")</f>
        <v/>
      </c>
      <c r="L2" s="173" t="str">
        <f>IFERROR(HLOOKUP($K$1,'Data sources'!$E$4:$HB$9,MATCH(L$3,'Data sources'!$E$4:$E$9,0),FALSE),"")</f>
        <v/>
      </c>
      <c r="M2" s="173" t="str">
        <f>IFERROR(HLOOKUP($K$1,'Data sources'!$E$4:$HB$9,MATCH(M$3,'Data sources'!$E$4:$E$9,0),FALSE),"")</f>
        <v/>
      </c>
      <c r="N2" s="173" t="str">
        <f>IFERROR(HLOOKUP($K$1,'Data sources'!$E$4:$HB$9,MATCH(N$3,'Data sources'!$E$4:$E$9,0),FALSE),"")</f>
        <v/>
      </c>
      <c r="O2" s="173" t="str">
        <f>IFERROR(HLOOKUP($C$1,'Data sources'!$E$4:$HB$10,MATCH(O$3,'Data sources'!$E$4:$E$10,0),FALSE),"")</f>
        <v/>
      </c>
      <c r="Q2" s="22"/>
      <c r="R2" s="22"/>
      <c r="Z2" s="180"/>
      <c r="AA2" s="180"/>
      <c r="AB2" s="180"/>
      <c r="AC2" s="180"/>
      <c r="AD2" s="180"/>
      <c r="AE2" s="180"/>
      <c r="AF2" s="180"/>
      <c r="AM2" s="180"/>
      <c r="AO2" s="46"/>
      <c r="AP2" s="288"/>
      <c r="AQ2" s="291"/>
    </row>
    <row r="3" spans="1:43" ht="15.75" thickBot="1">
      <c r="A3" s="241" t="str">
        <f>'Main input sheet'!I5</f>
        <v>Cash Terms</v>
      </c>
      <c r="B3" s="82" t="s">
        <v>239</v>
      </c>
      <c r="C3" s="249" t="str">
        <f>'Main input sheet'!B6</f>
        <v>2011/12</v>
      </c>
      <c r="D3" s="249" t="str">
        <f>'Main input sheet'!C6</f>
        <v>2012/13</v>
      </c>
      <c r="E3" s="249" t="str">
        <f>'Main input sheet'!D6</f>
        <v>2013/14</v>
      </c>
      <c r="F3" s="249" t="str">
        <f>'Main input sheet'!E6</f>
        <v>2014/15</v>
      </c>
      <c r="G3" s="249" t="str">
        <f>'Main input sheet'!F6</f>
        <v>2015/16</v>
      </c>
      <c r="I3" s="241" t="str">
        <f>IF(ISNUMBER(SEARCH("Context",K1)),"Cash Terms",A3)</f>
        <v>Cash Terms</v>
      </c>
      <c r="J3" s="82" t="s">
        <v>239</v>
      </c>
      <c r="K3" s="58" t="str">
        <f>C3</f>
        <v>2011/12</v>
      </c>
      <c r="L3" s="58" t="str">
        <f>D3</f>
        <v>2012/13</v>
      </c>
      <c r="M3" s="59" t="str">
        <f>E3</f>
        <v>2013/14</v>
      </c>
      <c r="N3" s="59" t="str">
        <f>F3</f>
        <v>2014/15</v>
      </c>
      <c r="O3" s="59" t="str">
        <f>G3</f>
        <v>2015/16</v>
      </c>
      <c r="Q3" s="69"/>
      <c r="R3" s="70"/>
      <c r="S3" s="58" t="str">
        <f>K3</f>
        <v>2011/12</v>
      </c>
      <c r="T3" s="58" t="str">
        <f>L3</f>
        <v>2012/13</v>
      </c>
      <c r="U3" s="59" t="str">
        <f>M3</f>
        <v>2013/14</v>
      </c>
      <c r="V3" s="59" t="str">
        <f>N3</f>
        <v>2014/15</v>
      </c>
      <c r="W3" s="59" t="str">
        <f>O3</f>
        <v>2015/16</v>
      </c>
      <c r="AH3" s="54" t="str">
        <f>S3</f>
        <v>2011/12</v>
      </c>
      <c r="AI3" s="54" t="str">
        <f t="shared" ref="AI3:AL3" si="0">T3</f>
        <v>2012/13</v>
      </c>
      <c r="AJ3" s="54" t="str">
        <f t="shared" si="0"/>
        <v>2013/14</v>
      </c>
      <c r="AK3" s="54" t="str">
        <f t="shared" si="0"/>
        <v>2014/15</v>
      </c>
      <c r="AL3" s="54" t="str">
        <f t="shared" si="0"/>
        <v>2015/16</v>
      </c>
      <c r="AM3" s="54" t="str">
        <f>'Main input sheet'!C29</f>
        <v>2015/16</v>
      </c>
      <c r="AO3" s="79" t="s">
        <v>489</v>
      </c>
      <c r="AQ3" s="54" t="str">
        <f>AM3</f>
        <v>2015/16</v>
      </c>
    </row>
    <row r="4" spans="1:43" ht="15.75" thickBot="1">
      <c r="A4" s="52" t="s">
        <v>206</v>
      </c>
      <c r="B4" s="52" t="s">
        <v>207</v>
      </c>
      <c r="C4" s="55">
        <f>IF($A3="Real Terms",VLOOKUP(C$3,Deflators!$K$7:$O$88,5,FALSE),1)</f>
        <v>1</v>
      </c>
      <c r="D4" s="56">
        <f>IF($A3="Real Terms",VLOOKUP(D$3,Deflators!$K$7:$O$88,5,FALSE),1)</f>
        <v>1</v>
      </c>
      <c r="E4" s="56">
        <f>IF($A3="Real Terms",VLOOKUP(E$3,Deflators!$K$7:$O$88,5,FALSE),1)</f>
        <v>1</v>
      </c>
      <c r="F4" s="56">
        <f>IF($A3="Real Terms",VLOOKUP(F$3,Deflators!$K$7:$O$88,5,FALSE),1)</f>
        <v>1</v>
      </c>
      <c r="G4" s="57">
        <f>IF($A3="Real Terms",VLOOKUP(G$3,Deflators!$K$7:$O$88,5,FALSE),1)</f>
        <v>1</v>
      </c>
      <c r="I4" s="52" t="s">
        <v>206</v>
      </c>
      <c r="J4" s="52" t="s">
        <v>207</v>
      </c>
      <c r="K4" s="55">
        <f>IF($I3="Real Terms",VLOOKUP(K$3,Deflators!$K$7:$O$88,5,FALSE),1)</f>
        <v>1</v>
      </c>
      <c r="L4" s="56">
        <f>IF($I3="Real Terms",VLOOKUP(L$3,Deflators!$K$7:$O$88,5,FALSE),1)</f>
        <v>1</v>
      </c>
      <c r="M4" s="56">
        <f>IF($I3="Real Terms",VLOOKUP(M$3,Deflators!$K$7:$O$88,5,FALSE),1)</f>
        <v>1</v>
      </c>
      <c r="N4" s="56">
        <f>IF($I3="Real Terms",VLOOKUP(N$3,Deflators!$K$7:$O$88,5,FALSE),1)</f>
        <v>1</v>
      </c>
      <c r="O4" s="57">
        <f>IF($I3="Real Terms",VLOOKUP(O$3,Deflators!$K$7:$O$88,5,FALSE),1)</f>
        <v>1</v>
      </c>
      <c r="Q4" s="52" t="s">
        <v>206</v>
      </c>
      <c r="R4" s="52" t="s">
        <v>1</v>
      </c>
      <c r="S4" s="55"/>
      <c r="T4" s="56"/>
      <c r="U4" s="56"/>
      <c r="V4" s="56"/>
      <c r="W4" s="57"/>
      <c r="AH4" s="180"/>
    </row>
    <row r="5" spans="1:43">
      <c r="A5" s="141" t="s">
        <v>463</v>
      </c>
      <c r="B5" s="170" t="s">
        <v>244</v>
      </c>
      <c r="C5" s="99" t="str">
        <f>IFERROR((VLOOKUP(CONCATENATE($B5,C$3),Data!$1:$1000,(MATCH($C$1,Data!$4:$4,FALSE)),FALSE)*C$4),"")</f>
        <v/>
      </c>
      <c r="D5" s="100" t="str">
        <f>IFERROR((VLOOKUP(CONCATENATE($B5,D$3),Data!$1:$1000,(MATCH($C$1,Data!$4:$4,FALSE)),FALSE)*D$4),"")</f>
        <v/>
      </c>
      <c r="E5" s="100" t="str">
        <f>IFERROR((VLOOKUP(CONCATENATE($B5,E$3),Data!$1:$1000,(MATCH($C$1,Data!$4:$4,FALSE)),FALSE)*E$4),"")</f>
        <v/>
      </c>
      <c r="F5" s="100" t="str">
        <f>IFERROR((VLOOKUP(CONCATENATE($B5,F$3),Data!$1:$1000,(MATCH($C$1,Data!$4:$4,FALSE)),FALSE)*F$4),"")</f>
        <v/>
      </c>
      <c r="G5" s="171" t="str">
        <f>IFERROR((VLOOKUP(CONCATENATE($B5,G$3),Data!$1:$1000,(MATCH($C$1,Data!$4:$4,FALSE)),FALSE)*G$4),"")</f>
        <v/>
      </c>
      <c r="I5" s="93" t="str">
        <f t="shared" ref="I5:I36" si="1">A5</f>
        <v>Exc. Orkney and Shetland</v>
      </c>
      <c r="J5" s="94" t="str">
        <f t="shared" ref="J5:J36" si="2">B5</f>
        <v>Aberdeen</v>
      </c>
      <c r="K5" s="99" t="str">
        <f>IFERROR((VLOOKUP(CONCATENATE($J5,K$3),Data!$1:$1000,(MATCH($K$1,Data!$4:$4,FALSE)),FALSE)*K$4),"")</f>
        <v/>
      </c>
      <c r="L5" s="100" t="str">
        <f>IFERROR((VLOOKUP(CONCATENATE($J5,L$3),Data!$1:$1000,(MATCH($K$1,Data!$4:$4,FALSE)),FALSE)*L$4),"")</f>
        <v/>
      </c>
      <c r="M5" s="100" t="str">
        <f>IFERROR((VLOOKUP(CONCATENATE($J5,M$3),Data!$1:$1000,(MATCH($K$1,Data!$4:$4,FALSE)),FALSE)*M$4),"")</f>
        <v/>
      </c>
      <c r="N5" s="100" t="str">
        <f>IFERROR((VLOOKUP(CONCATENATE($J5,N$3),Data!$1:$1000,(MATCH($K$1,Data!$4:$4,FALSE)),FALSE)*N$4),"")</f>
        <v/>
      </c>
      <c r="O5" s="171" t="str">
        <f>IFERROR((VLOOKUP(CONCATENATE($J5,O$3),Data!$1:$1000,(MATCH($K$1,Data!$4:$4,FALSE)),FALSE)*O$4),"")</f>
        <v/>
      </c>
      <c r="Q5" s="93" t="str">
        <f t="shared" ref="Q5:Q36" si="3">I5</f>
        <v>Exc. Orkney and Shetland</v>
      </c>
      <c r="R5" s="94" t="str">
        <f t="shared" ref="R5:R36" si="4">J5</f>
        <v>Aberdeen</v>
      </c>
      <c r="S5" s="60" t="str">
        <f t="shared" ref="S5:S36" si="5">IFERROR(IF(K5&lt;&gt;0,C5/K5,""),"")</f>
        <v/>
      </c>
      <c r="T5" s="61" t="str">
        <f t="shared" ref="T5:T36" si="6">IFERROR(IF(L5&lt;&gt;0,D5/L5,""),"")</f>
        <v/>
      </c>
      <c r="U5" s="61" t="str">
        <f t="shared" ref="U5:U36" si="7">IFERROR(IF(M5&lt;&gt;0,E5/M5,""),"")</f>
        <v/>
      </c>
      <c r="V5" s="61" t="str">
        <f t="shared" ref="V5:V36" si="8">IFERROR(IF(N5&lt;&gt;0,F5/N5,""),"")</f>
        <v/>
      </c>
      <c r="W5" s="62" t="str">
        <f t="shared" ref="W5:W36" si="9">IFERROR(IF(O5&lt;&gt;0,G5/O5,""),"")</f>
        <v/>
      </c>
      <c r="AH5" s="180" t="str">
        <f>IF(S5&lt;&gt;"",RANK(S5,S$5:S$36,0),"")</f>
        <v/>
      </c>
      <c r="AI5" s="180" t="str">
        <f>IF(T5&lt;&gt;"",RANK(T5,T$5:T$36,0),"")</f>
        <v/>
      </c>
      <c r="AJ5" s="180" t="str">
        <f>IF(U5&lt;&gt;"",RANK(U5,U$5:U$36,0),"")</f>
        <v/>
      </c>
      <c r="AK5" s="180" t="str">
        <f>IF(V5&lt;&gt;"",RANK(V5,V$5:V$36,0),"")</f>
        <v/>
      </c>
      <c r="AL5" s="180" t="str">
        <f>IF(W5&lt;&gt;"",RANK(W5,W$5:W$36,0),"")</f>
        <v/>
      </c>
      <c r="AM5" s="180" t="str">
        <f>HLOOKUP($AM$3,$AH$3:$AL$36,3,0)</f>
        <v/>
      </c>
      <c r="AN5" t="str">
        <f>R5</f>
        <v>Aberdeen</v>
      </c>
      <c r="AO5" s="287">
        <v>1</v>
      </c>
      <c r="AP5" s="26" t="e">
        <f>VLOOKUP(AO5,AM$5:AN$36,2,FALSE)</f>
        <v>#N/A</v>
      </c>
      <c r="AQ5" s="292" t="e">
        <f>VLOOKUP($AP5,$R$3:$W$36,MATCH($AQ$3,$R$3:$W$3,0),0)</f>
        <v>#N/A</v>
      </c>
    </row>
    <row r="6" spans="1:43">
      <c r="A6" s="142" t="s">
        <v>463</v>
      </c>
      <c r="B6" s="148" t="s">
        <v>245</v>
      </c>
      <c r="C6" s="40" t="str">
        <f>IFERROR((VLOOKUP(CONCATENATE($B6,C$3),Data!$1:$1000,(MATCH($C$1,Data!$4:$4,FALSE)),FALSE)*C$4),"")</f>
        <v/>
      </c>
      <c r="D6" s="41" t="str">
        <f>IFERROR((VLOOKUP(CONCATENATE($B6,D$3),Data!$1:$1000,(MATCH($C$1,Data!$4:$4,FALSE)),FALSE)*D$4),"")</f>
        <v/>
      </c>
      <c r="E6" s="41" t="str">
        <f>IFERROR((VLOOKUP(CONCATENATE($B6,E$3),Data!$1:$1000,(MATCH($C$1,Data!$4:$4,FALSE)),FALSE)*E$4),"")</f>
        <v/>
      </c>
      <c r="F6" s="41" t="str">
        <f>IFERROR((VLOOKUP(CONCATENATE($B6,F$3),Data!$1:$1000,(MATCH($C$1,Data!$4:$4,FALSE)),FALSE)*F$4),"")</f>
        <v/>
      </c>
      <c r="G6" s="42" t="str">
        <f>IFERROR((VLOOKUP(CONCATENATE($B6,G$3),Data!$1:$1000,(MATCH($C$1,Data!$4:$4,FALSE)),FALSE)*G$4),"")</f>
        <v/>
      </c>
      <c r="I6" s="95" t="str">
        <f t="shared" si="1"/>
        <v>Exc. Orkney and Shetland</v>
      </c>
      <c r="J6" s="96" t="str">
        <f t="shared" si="2"/>
        <v>Aberdeenshire</v>
      </c>
      <c r="K6" s="40" t="str">
        <f>IFERROR((VLOOKUP(CONCATENATE($J6,K$3),Data!$1:$1000,(MATCH($K$1,Data!$4:$4,FALSE)),FALSE)*K$4),"")</f>
        <v/>
      </c>
      <c r="L6" s="41" t="str">
        <f>IFERROR((VLOOKUP(CONCATENATE($J6,L$3),Data!$1:$1000,(MATCH($K$1,Data!$4:$4,FALSE)),FALSE)*L$4),"")</f>
        <v/>
      </c>
      <c r="M6" s="41" t="str">
        <f>IFERROR((VLOOKUP(CONCATENATE($J6,M$3),Data!$1:$1000,(MATCH($K$1,Data!$4:$4,FALSE)),FALSE)*M$4),"")</f>
        <v/>
      </c>
      <c r="N6" s="41" t="str">
        <f>IFERROR((VLOOKUP(CONCATENATE($J6,N$3),Data!$1:$1000,(MATCH($K$1,Data!$4:$4,FALSE)),FALSE)*N$4),"")</f>
        <v/>
      </c>
      <c r="O6" s="42" t="str">
        <f>IFERROR((VLOOKUP(CONCATENATE($J6,O$3),Data!$1:$1000,(MATCH($K$1,Data!$4:$4,FALSE)),FALSE)*O$4),"")</f>
        <v/>
      </c>
      <c r="Q6" s="95" t="str">
        <f t="shared" si="3"/>
        <v>Exc. Orkney and Shetland</v>
      </c>
      <c r="R6" s="96" t="str">
        <f t="shared" si="4"/>
        <v>Aberdeenshire</v>
      </c>
      <c r="S6" s="63" t="str">
        <f t="shared" si="5"/>
        <v/>
      </c>
      <c r="T6" s="64" t="str">
        <f t="shared" si="6"/>
        <v/>
      </c>
      <c r="U6" s="64" t="str">
        <f t="shared" si="7"/>
        <v/>
      </c>
      <c r="V6" s="64" t="str">
        <f t="shared" si="8"/>
        <v/>
      </c>
      <c r="W6" s="65" t="str">
        <f t="shared" si="9"/>
        <v/>
      </c>
      <c r="AH6" s="180" t="str">
        <f t="shared" ref="AH6:AH36" si="10">IF(S6&lt;&gt;"",RANK(S6,S$5:S$36,0),"")</f>
        <v/>
      </c>
      <c r="AI6" s="180" t="str">
        <f t="shared" ref="AI6:AI36" si="11">IF(T6&lt;&gt;"",RANK(T6,T$5:T$36,0),"")</f>
        <v/>
      </c>
      <c r="AJ6" s="180" t="str">
        <f t="shared" ref="AJ6:AJ36" si="12">IF(U6&lt;&gt;"",RANK(U6,U$5:U$36,0),"")</f>
        <v/>
      </c>
      <c r="AK6" s="180" t="str">
        <f t="shared" ref="AK6:AK36" si="13">IF(V6&lt;&gt;"",RANK(V6,V$5:V$36,0),"")</f>
        <v/>
      </c>
      <c r="AL6" s="180" t="str">
        <f t="shared" ref="AL6:AL36" si="14">IF(W6&lt;&gt;"",RANK(W6,W$5:W$36,0),"")</f>
        <v/>
      </c>
      <c r="AM6" s="180" t="str">
        <f>HLOOKUP($AM$3,$AH$3:$AL$36,4,0)</f>
        <v/>
      </c>
      <c r="AN6" s="180" t="str">
        <f t="shared" ref="AN6:AN35" si="15">R6</f>
        <v>Aberdeenshire</v>
      </c>
      <c r="AO6" s="46">
        <v>2</v>
      </c>
      <c r="AP6" s="29" t="e">
        <f t="shared" ref="AP6:AP36" si="16">VLOOKUP(AO6,AM$5:AN$36,2,FALSE)</f>
        <v>#N/A</v>
      </c>
      <c r="AQ6" s="293" t="e">
        <f t="shared" ref="AQ6:AQ36" si="17">VLOOKUP($AP6,$R$3:$W$36,MATCH($AQ$3,$R$3:$W$3,0),0)</f>
        <v>#N/A</v>
      </c>
    </row>
    <row r="7" spans="1:43">
      <c r="A7" s="142" t="s">
        <v>463</v>
      </c>
      <c r="B7" s="167" t="s">
        <v>246</v>
      </c>
      <c r="C7" s="40" t="str">
        <f>IFERROR((VLOOKUP(CONCATENATE($B7,C$3),Data!$1:$1000,(MATCH($C$1,Data!$4:$4,FALSE)),FALSE)*C$4),"")</f>
        <v/>
      </c>
      <c r="D7" s="41" t="str">
        <f>IFERROR((VLOOKUP(CONCATENATE($B7,D$3),Data!$1:$1000,(MATCH($C$1,Data!$4:$4,FALSE)),FALSE)*D$4),"")</f>
        <v/>
      </c>
      <c r="E7" s="41" t="str">
        <f>IFERROR((VLOOKUP(CONCATENATE($B7,E$3),Data!$1:$1000,(MATCH($C$1,Data!$4:$4,FALSE)),FALSE)*E$4),"")</f>
        <v/>
      </c>
      <c r="F7" s="41" t="str">
        <f>IFERROR((VLOOKUP(CONCATENATE($B7,F$3),Data!$1:$1000,(MATCH($C$1,Data!$4:$4,FALSE)),FALSE)*F$4),"")</f>
        <v/>
      </c>
      <c r="G7" s="42" t="str">
        <f>IFERROR((VLOOKUP(CONCATENATE($B7,G$3),Data!$1:$1000,(MATCH($C$1,Data!$4:$4,FALSE)),FALSE)*G$4),"")</f>
        <v/>
      </c>
      <c r="I7" s="95" t="str">
        <f t="shared" si="1"/>
        <v>Exc. Orkney and Shetland</v>
      </c>
      <c r="J7" s="96" t="str">
        <f t="shared" si="2"/>
        <v>Angus</v>
      </c>
      <c r="K7" s="40" t="str">
        <f>IFERROR((VLOOKUP(CONCATENATE($J7,K$3),Data!$1:$1000,(MATCH($K$1,Data!$4:$4,FALSE)),FALSE)*K$4),"")</f>
        <v/>
      </c>
      <c r="L7" s="41" t="str">
        <f>IFERROR((VLOOKUP(CONCATENATE($J7,L$3),Data!$1:$1000,(MATCH($K$1,Data!$4:$4,FALSE)),FALSE)*L$4),"")</f>
        <v/>
      </c>
      <c r="M7" s="41" t="str">
        <f>IFERROR((VLOOKUP(CONCATENATE($J7,M$3),Data!$1:$1000,(MATCH($K$1,Data!$4:$4,FALSE)),FALSE)*M$4),"")</f>
        <v/>
      </c>
      <c r="N7" s="41" t="str">
        <f>IFERROR((VLOOKUP(CONCATENATE($J7,N$3),Data!$1:$1000,(MATCH($K$1,Data!$4:$4,FALSE)),FALSE)*N$4),"")</f>
        <v/>
      </c>
      <c r="O7" s="42" t="str">
        <f>IFERROR((VLOOKUP(CONCATENATE($J7,O$3),Data!$1:$1000,(MATCH($K$1,Data!$4:$4,FALSE)),FALSE)*O$4),"")</f>
        <v/>
      </c>
      <c r="Q7" s="95" t="str">
        <f t="shared" si="3"/>
        <v>Exc. Orkney and Shetland</v>
      </c>
      <c r="R7" s="96" t="str">
        <f t="shared" si="4"/>
        <v>Angus</v>
      </c>
      <c r="S7" s="63" t="str">
        <f t="shared" si="5"/>
        <v/>
      </c>
      <c r="T7" s="64" t="str">
        <f t="shared" si="6"/>
        <v/>
      </c>
      <c r="U7" s="64" t="str">
        <f t="shared" si="7"/>
        <v/>
      </c>
      <c r="V7" s="64" t="str">
        <f t="shared" si="8"/>
        <v/>
      </c>
      <c r="W7" s="65" t="str">
        <f t="shared" si="9"/>
        <v/>
      </c>
      <c r="AH7" s="180" t="str">
        <f t="shared" si="10"/>
        <v/>
      </c>
      <c r="AI7" s="180" t="str">
        <f t="shared" si="11"/>
        <v/>
      </c>
      <c r="AJ7" s="180" t="str">
        <f t="shared" si="12"/>
        <v/>
      </c>
      <c r="AK7" s="180" t="str">
        <f t="shared" si="13"/>
        <v/>
      </c>
      <c r="AL7" s="180" t="str">
        <f t="shared" si="14"/>
        <v/>
      </c>
      <c r="AM7" s="180" t="str">
        <f>HLOOKUP($AM$3,$AH$3:$AL$36,5,0)</f>
        <v/>
      </c>
      <c r="AN7" s="180" t="str">
        <f t="shared" si="15"/>
        <v>Angus</v>
      </c>
      <c r="AO7" s="46">
        <v>3</v>
      </c>
      <c r="AP7" s="29" t="e">
        <f t="shared" si="16"/>
        <v>#N/A</v>
      </c>
      <c r="AQ7" s="293" t="e">
        <f t="shared" si="17"/>
        <v>#N/A</v>
      </c>
    </row>
    <row r="8" spans="1:43">
      <c r="A8" s="142" t="s">
        <v>463</v>
      </c>
      <c r="B8" s="167" t="s">
        <v>247</v>
      </c>
      <c r="C8" s="40" t="str">
        <f>IFERROR((VLOOKUP(CONCATENATE($B8,C$3),Data!$1:$1000,(MATCH($C$1,Data!$4:$4,FALSE)),FALSE)*C$4),"")</f>
        <v/>
      </c>
      <c r="D8" s="41" t="str">
        <f>IFERROR((VLOOKUP(CONCATENATE($B8,D$3),Data!$1:$1000,(MATCH($C$1,Data!$4:$4,FALSE)),FALSE)*D$4),"")</f>
        <v/>
      </c>
      <c r="E8" s="41" t="str">
        <f>IFERROR((VLOOKUP(CONCATENATE($B8,E$3),Data!$1:$1000,(MATCH($C$1,Data!$4:$4,FALSE)),FALSE)*E$4),"")</f>
        <v/>
      </c>
      <c r="F8" s="41" t="str">
        <f>IFERROR((VLOOKUP(CONCATENATE($B8,F$3),Data!$1:$1000,(MATCH($C$1,Data!$4:$4,FALSE)),FALSE)*F$4),"")</f>
        <v/>
      </c>
      <c r="G8" s="42" t="str">
        <f>IFERROR((VLOOKUP(CONCATENATE($B8,G$3),Data!$1:$1000,(MATCH($C$1,Data!$4:$4,FALSE)),FALSE)*G$4),"")</f>
        <v/>
      </c>
      <c r="I8" s="95" t="str">
        <f t="shared" si="1"/>
        <v>Exc. Orkney and Shetland</v>
      </c>
      <c r="J8" s="96" t="str">
        <f t="shared" si="2"/>
        <v>Argyll &amp; Bute</v>
      </c>
      <c r="K8" s="40" t="str">
        <f>IFERROR((VLOOKUP(CONCATENATE($J8,K$3),Data!$1:$1000,(MATCH($K$1,Data!$4:$4,FALSE)),FALSE)*K$4),"")</f>
        <v/>
      </c>
      <c r="L8" s="41" t="str">
        <f>IFERROR((VLOOKUP(CONCATENATE($J8,L$3),Data!$1:$1000,(MATCH($K$1,Data!$4:$4,FALSE)),FALSE)*L$4),"")</f>
        <v/>
      </c>
      <c r="M8" s="41" t="str">
        <f>IFERROR((VLOOKUP(CONCATENATE($J8,M$3),Data!$1:$1000,(MATCH($K$1,Data!$4:$4,FALSE)),FALSE)*M$4),"")</f>
        <v/>
      </c>
      <c r="N8" s="41" t="str">
        <f>IFERROR((VLOOKUP(CONCATENATE($J8,N$3),Data!$1:$1000,(MATCH($K$1,Data!$4:$4,FALSE)),FALSE)*N$4),"")</f>
        <v/>
      </c>
      <c r="O8" s="42" t="str">
        <f>IFERROR((VLOOKUP(CONCATENATE($J8,O$3),Data!$1:$1000,(MATCH($K$1,Data!$4:$4,FALSE)),FALSE)*O$4),"")</f>
        <v/>
      </c>
      <c r="Q8" s="95" t="str">
        <f t="shared" si="3"/>
        <v>Exc. Orkney and Shetland</v>
      </c>
      <c r="R8" s="96" t="str">
        <f t="shared" si="4"/>
        <v>Argyll &amp; Bute</v>
      </c>
      <c r="S8" s="63" t="str">
        <f t="shared" si="5"/>
        <v/>
      </c>
      <c r="T8" s="64" t="str">
        <f t="shared" si="6"/>
        <v/>
      </c>
      <c r="U8" s="64" t="str">
        <f t="shared" si="7"/>
        <v/>
      </c>
      <c r="V8" s="64" t="str">
        <f t="shared" si="8"/>
        <v/>
      </c>
      <c r="W8" s="65" t="str">
        <f t="shared" si="9"/>
        <v/>
      </c>
      <c r="AH8" s="180" t="str">
        <f t="shared" si="10"/>
        <v/>
      </c>
      <c r="AI8" s="180" t="str">
        <f t="shared" si="11"/>
        <v/>
      </c>
      <c r="AJ8" s="180" t="str">
        <f t="shared" si="12"/>
        <v/>
      </c>
      <c r="AK8" s="180" t="str">
        <f t="shared" si="13"/>
        <v/>
      </c>
      <c r="AL8" s="180" t="str">
        <f t="shared" si="14"/>
        <v/>
      </c>
      <c r="AM8" s="180" t="str">
        <f>HLOOKUP($AM$3,$AH$3:$AL$36,6,0)</f>
        <v/>
      </c>
      <c r="AN8" s="180" t="str">
        <f t="shared" si="15"/>
        <v>Argyll &amp; Bute</v>
      </c>
      <c r="AO8" s="46">
        <v>4</v>
      </c>
      <c r="AP8" s="29" t="e">
        <f t="shared" si="16"/>
        <v>#N/A</v>
      </c>
      <c r="AQ8" s="293" t="e">
        <f t="shared" si="17"/>
        <v>#N/A</v>
      </c>
    </row>
    <row r="9" spans="1:43">
      <c r="A9" s="142" t="s">
        <v>463</v>
      </c>
      <c r="B9" s="167" t="s">
        <v>248</v>
      </c>
      <c r="C9" s="40" t="str">
        <f>IFERROR((VLOOKUP(CONCATENATE($B9,C$3),Data!$1:$1000,(MATCH($C$1,Data!$4:$4,FALSE)),FALSE)*C$4),"")</f>
        <v/>
      </c>
      <c r="D9" s="41" t="str">
        <f>IFERROR((VLOOKUP(CONCATENATE($B9,D$3),Data!$1:$1000,(MATCH($C$1,Data!$4:$4,FALSE)),FALSE)*D$4),"")</f>
        <v/>
      </c>
      <c r="E9" s="41" t="str">
        <f>IFERROR((VLOOKUP(CONCATENATE($B9,E$3),Data!$1:$1000,(MATCH($C$1,Data!$4:$4,FALSE)),FALSE)*E$4),"")</f>
        <v/>
      </c>
      <c r="F9" s="41" t="str">
        <f>IFERROR((VLOOKUP(CONCATENATE($B9,F$3),Data!$1:$1000,(MATCH($C$1,Data!$4:$4,FALSE)),FALSE)*F$4),"")</f>
        <v/>
      </c>
      <c r="G9" s="42" t="str">
        <f>IFERROR((VLOOKUP(CONCATENATE($B9,G$3),Data!$1:$1000,(MATCH($C$1,Data!$4:$4,FALSE)),FALSE)*G$4),"")</f>
        <v/>
      </c>
      <c r="I9" s="95" t="str">
        <f t="shared" si="1"/>
        <v>Exc. Orkney and Shetland</v>
      </c>
      <c r="J9" s="96" t="str">
        <f t="shared" si="2"/>
        <v>Clackmannanshire</v>
      </c>
      <c r="K9" s="40" t="str">
        <f>IFERROR((VLOOKUP(CONCATENATE($J9,K$3),Data!$1:$1000,(MATCH($K$1,Data!$4:$4,FALSE)),FALSE)*K$4),"")</f>
        <v/>
      </c>
      <c r="L9" s="41" t="str">
        <f>IFERROR((VLOOKUP(CONCATENATE($J9,L$3),Data!$1:$1000,(MATCH($K$1,Data!$4:$4,FALSE)),FALSE)*L$4),"")</f>
        <v/>
      </c>
      <c r="M9" s="41" t="str">
        <f>IFERROR((VLOOKUP(CONCATENATE($J9,M$3),Data!$1:$1000,(MATCH($K$1,Data!$4:$4,FALSE)),FALSE)*M$4),"")</f>
        <v/>
      </c>
      <c r="N9" s="41" t="str">
        <f>IFERROR((VLOOKUP(CONCATENATE($J9,N$3),Data!$1:$1000,(MATCH($K$1,Data!$4:$4,FALSE)),FALSE)*N$4),"")</f>
        <v/>
      </c>
      <c r="O9" s="42" t="str">
        <f>IFERROR((VLOOKUP(CONCATENATE($J9,O$3),Data!$1:$1000,(MATCH($K$1,Data!$4:$4,FALSE)),FALSE)*O$4),"")</f>
        <v/>
      </c>
      <c r="Q9" s="95" t="str">
        <f t="shared" si="3"/>
        <v>Exc. Orkney and Shetland</v>
      </c>
      <c r="R9" s="96" t="str">
        <f t="shared" si="4"/>
        <v>Clackmannanshire</v>
      </c>
      <c r="S9" s="63" t="str">
        <f t="shared" si="5"/>
        <v/>
      </c>
      <c r="T9" s="64" t="str">
        <f t="shared" si="6"/>
        <v/>
      </c>
      <c r="U9" s="64" t="str">
        <f t="shared" si="7"/>
        <v/>
      </c>
      <c r="V9" s="64" t="str">
        <f t="shared" si="8"/>
        <v/>
      </c>
      <c r="W9" s="65" t="str">
        <f t="shared" si="9"/>
        <v/>
      </c>
      <c r="AH9" s="180" t="str">
        <f t="shared" si="10"/>
        <v/>
      </c>
      <c r="AI9" s="180" t="str">
        <f t="shared" si="11"/>
        <v/>
      </c>
      <c r="AJ9" s="180" t="str">
        <f t="shared" si="12"/>
        <v/>
      </c>
      <c r="AK9" s="180" t="str">
        <f t="shared" si="13"/>
        <v/>
      </c>
      <c r="AL9" s="180" t="str">
        <f t="shared" si="14"/>
        <v/>
      </c>
      <c r="AM9" s="180" t="str">
        <f>HLOOKUP($AM$3,$AH$3:$AL$36,7,0)</f>
        <v/>
      </c>
      <c r="AN9" s="180" t="str">
        <f t="shared" si="15"/>
        <v>Clackmannanshire</v>
      </c>
      <c r="AO9" s="46">
        <v>5</v>
      </c>
      <c r="AP9" s="29" t="e">
        <f>VLOOKUP(AO9,AM$5:AN$36,2,FALSE)</f>
        <v>#N/A</v>
      </c>
      <c r="AQ9" s="293" t="e">
        <f t="shared" si="17"/>
        <v>#N/A</v>
      </c>
    </row>
    <row r="10" spans="1:43">
      <c r="A10" s="142" t="s">
        <v>463</v>
      </c>
      <c r="B10" s="167" t="s">
        <v>249</v>
      </c>
      <c r="C10" s="40" t="str">
        <f>IFERROR((VLOOKUP(CONCATENATE($B10,C$3),Data!$1:$1000,(MATCH($C$1,Data!$4:$4,FALSE)),FALSE)*C$4),"")</f>
        <v/>
      </c>
      <c r="D10" s="41" t="str">
        <f>IFERROR((VLOOKUP(CONCATENATE($B10,D$3),Data!$1:$1000,(MATCH($C$1,Data!$4:$4,FALSE)),FALSE)*D$4),"")</f>
        <v/>
      </c>
      <c r="E10" s="41" t="str">
        <f>IFERROR((VLOOKUP(CONCATENATE($B10,E$3),Data!$1:$1000,(MATCH($C$1,Data!$4:$4,FALSE)),FALSE)*E$4),"")</f>
        <v/>
      </c>
      <c r="F10" s="41" t="str">
        <f>IFERROR((VLOOKUP(CONCATENATE($B10,F$3),Data!$1:$1000,(MATCH($C$1,Data!$4:$4,FALSE)),FALSE)*F$4),"")</f>
        <v/>
      </c>
      <c r="G10" s="42" t="str">
        <f>IFERROR((VLOOKUP(CONCATENATE($B10,G$3),Data!$1:$1000,(MATCH($C$1,Data!$4:$4,FALSE)),FALSE)*G$4),"")</f>
        <v/>
      </c>
      <c r="I10" s="95" t="str">
        <f t="shared" si="1"/>
        <v>Exc. Orkney and Shetland</v>
      </c>
      <c r="J10" s="96" t="str">
        <f t="shared" si="2"/>
        <v>Dumfries &amp; Galloway</v>
      </c>
      <c r="K10" s="40" t="str">
        <f>IFERROR((VLOOKUP(CONCATENATE($J10,K$3),Data!$1:$1000,(MATCH($K$1,Data!$4:$4,FALSE)),FALSE)*K$4),"")</f>
        <v/>
      </c>
      <c r="L10" s="41" t="str">
        <f>IFERROR((VLOOKUP(CONCATENATE($J10,L$3),Data!$1:$1000,(MATCH($K$1,Data!$4:$4,FALSE)),FALSE)*L$4),"")</f>
        <v/>
      </c>
      <c r="M10" s="41" t="str">
        <f>IFERROR((VLOOKUP(CONCATENATE($J10,M$3),Data!$1:$1000,(MATCH($K$1,Data!$4:$4,FALSE)),FALSE)*M$4),"")</f>
        <v/>
      </c>
      <c r="N10" s="41" t="str">
        <f>IFERROR((VLOOKUP(CONCATENATE($J10,N$3),Data!$1:$1000,(MATCH($K$1,Data!$4:$4,FALSE)),FALSE)*N$4),"")</f>
        <v/>
      </c>
      <c r="O10" s="42" t="str">
        <f>IFERROR((VLOOKUP(CONCATENATE($J10,O$3),Data!$1:$1000,(MATCH($K$1,Data!$4:$4,FALSE)),FALSE)*O$4),"")</f>
        <v/>
      </c>
      <c r="Q10" s="95" t="str">
        <f t="shared" si="3"/>
        <v>Exc. Orkney and Shetland</v>
      </c>
      <c r="R10" s="96" t="str">
        <f t="shared" si="4"/>
        <v>Dumfries &amp; Galloway</v>
      </c>
      <c r="S10" s="63" t="str">
        <f t="shared" si="5"/>
        <v/>
      </c>
      <c r="T10" s="64" t="str">
        <f t="shared" si="6"/>
        <v/>
      </c>
      <c r="U10" s="64" t="str">
        <f t="shared" si="7"/>
        <v/>
      </c>
      <c r="V10" s="64" t="str">
        <f t="shared" si="8"/>
        <v/>
      </c>
      <c r="W10" s="65" t="str">
        <f t="shared" si="9"/>
        <v/>
      </c>
      <c r="AH10" s="180" t="str">
        <f t="shared" si="10"/>
        <v/>
      </c>
      <c r="AI10" s="180" t="str">
        <f t="shared" si="11"/>
        <v/>
      </c>
      <c r="AJ10" s="180" t="str">
        <f t="shared" si="12"/>
        <v/>
      </c>
      <c r="AK10" s="180" t="str">
        <f t="shared" si="13"/>
        <v/>
      </c>
      <c r="AL10" s="180" t="str">
        <f t="shared" si="14"/>
        <v/>
      </c>
      <c r="AM10" s="180" t="str">
        <f>HLOOKUP($AM$3,$AH$3:$AL$36,8,0)</f>
        <v/>
      </c>
      <c r="AN10" s="180" t="str">
        <f t="shared" si="15"/>
        <v>Dumfries &amp; Galloway</v>
      </c>
      <c r="AO10" s="46">
        <v>6</v>
      </c>
      <c r="AP10" s="29" t="e">
        <f t="shared" si="16"/>
        <v>#N/A</v>
      </c>
      <c r="AQ10" s="293" t="e">
        <f t="shared" si="17"/>
        <v>#N/A</v>
      </c>
    </row>
    <row r="11" spans="1:43">
      <c r="A11" s="142" t="s">
        <v>463</v>
      </c>
      <c r="B11" s="167" t="s">
        <v>250</v>
      </c>
      <c r="C11" s="40" t="str">
        <f>IFERROR((VLOOKUP(CONCATENATE($B11,C$3),Data!$1:$1000,(MATCH($C$1,Data!$4:$4,FALSE)),FALSE)*C$4),"")</f>
        <v/>
      </c>
      <c r="D11" s="41" t="str">
        <f>IFERROR((VLOOKUP(CONCATENATE($B11,D$3),Data!$1:$1000,(MATCH($C$1,Data!$4:$4,FALSE)),FALSE)*D$4),"")</f>
        <v/>
      </c>
      <c r="E11" s="41" t="str">
        <f>IFERROR((VLOOKUP(CONCATENATE($B11,E$3),Data!$1:$1000,(MATCH($C$1,Data!$4:$4,FALSE)),FALSE)*E$4),"")</f>
        <v/>
      </c>
      <c r="F11" s="41" t="str">
        <f>IFERROR((VLOOKUP(CONCATENATE($B11,F$3),Data!$1:$1000,(MATCH($C$1,Data!$4:$4,FALSE)),FALSE)*F$4),"")</f>
        <v/>
      </c>
      <c r="G11" s="42" t="str">
        <f>IFERROR((VLOOKUP(CONCATENATE($B11,G$3),Data!$1:$1000,(MATCH($C$1,Data!$4:$4,FALSE)),FALSE)*G$4),"")</f>
        <v/>
      </c>
      <c r="I11" s="95" t="str">
        <f t="shared" si="1"/>
        <v>Exc. Orkney and Shetland</v>
      </c>
      <c r="J11" s="96" t="str">
        <f t="shared" si="2"/>
        <v>Dundee</v>
      </c>
      <c r="K11" s="40" t="str">
        <f>IFERROR((VLOOKUP(CONCATENATE($J11,K$3),Data!$1:$1000,(MATCH($K$1,Data!$4:$4,FALSE)),FALSE)*K$4),"")</f>
        <v/>
      </c>
      <c r="L11" s="41" t="str">
        <f>IFERROR((VLOOKUP(CONCATENATE($J11,L$3),Data!$1:$1000,(MATCH($K$1,Data!$4:$4,FALSE)),FALSE)*L$4),"")</f>
        <v/>
      </c>
      <c r="M11" s="41" t="str">
        <f>IFERROR((VLOOKUP(CONCATENATE($J11,M$3),Data!$1:$1000,(MATCH($K$1,Data!$4:$4,FALSE)),FALSE)*M$4),"")</f>
        <v/>
      </c>
      <c r="N11" s="41" t="str">
        <f>IFERROR((VLOOKUP(CONCATENATE($J11,N$3),Data!$1:$1000,(MATCH($K$1,Data!$4:$4,FALSE)),FALSE)*N$4),"")</f>
        <v/>
      </c>
      <c r="O11" s="42" t="str">
        <f>IFERROR((VLOOKUP(CONCATENATE($J11,O$3),Data!$1:$1000,(MATCH($K$1,Data!$4:$4,FALSE)),FALSE)*O$4),"")</f>
        <v/>
      </c>
      <c r="Q11" s="95" t="str">
        <f t="shared" si="3"/>
        <v>Exc. Orkney and Shetland</v>
      </c>
      <c r="R11" s="96" t="str">
        <f t="shared" si="4"/>
        <v>Dundee</v>
      </c>
      <c r="S11" s="63" t="str">
        <f t="shared" si="5"/>
        <v/>
      </c>
      <c r="T11" s="64" t="str">
        <f t="shared" si="6"/>
        <v/>
      </c>
      <c r="U11" s="64" t="str">
        <f t="shared" si="7"/>
        <v/>
      </c>
      <c r="V11" s="64" t="str">
        <f t="shared" si="8"/>
        <v/>
      </c>
      <c r="W11" s="65" t="str">
        <f t="shared" si="9"/>
        <v/>
      </c>
      <c r="AH11" s="180" t="str">
        <f t="shared" si="10"/>
        <v/>
      </c>
      <c r="AI11" s="180" t="str">
        <f t="shared" si="11"/>
        <v/>
      </c>
      <c r="AJ11" s="180" t="str">
        <f t="shared" si="12"/>
        <v/>
      </c>
      <c r="AK11" s="180" t="str">
        <f t="shared" si="13"/>
        <v/>
      </c>
      <c r="AL11" s="180" t="str">
        <f t="shared" si="14"/>
        <v/>
      </c>
      <c r="AM11" s="180" t="str">
        <f>HLOOKUP($AM$3,$AH$3:$AL$36,9,0)</f>
        <v/>
      </c>
      <c r="AN11" s="180" t="str">
        <f t="shared" si="15"/>
        <v>Dundee</v>
      </c>
      <c r="AO11" s="46">
        <v>7</v>
      </c>
      <c r="AP11" s="29" t="e">
        <f t="shared" si="16"/>
        <v>#N/A</v>
      </c>
      <c r="AQ11" s="293" t="e">
        <f t="shared" si="17"/>
        <v>#N/A</v>
      </c>
    </row>
    <row r="12" spans="1:43">
      <c r="A12" s="142" t="s">
        <v>463</v>
      </c>
      <c r="B12" s="167" t="s">
        <v>251</v>
      </c>
      <c r="C12" s="40" t="str">
        <f>IFERROR((VLOOKUP(CONCATENATE($B12,C$3),Data!$1:$1000,(MATCH($C$1,Data!$4:$4,FALSE)),FALSE)*C$4),"")</f>
        <v/>
      </c>
      <c r="D12" s="41" t="str">
        <f>IFERROR((VLOOKUP(CONCATENATE($B12,D$3),Data!$1:$1000,(MATCH($C$1,Data!$4:$4,FALSE)),FALSE)*D$4),"")</f>
        <v/>
      </c>
      <c r="E12" s="41" t="str">
        <f>IFERROR((VLOOKUP(CONCATENATE($B12,E$3),Data!$1:$1000,(MATCH($C$1,Data!$4:$4,FALSE)),FALSE)*E$4),"")</f>
        <v/>
      </c>
      <c r="F12" s="41" t="str">
        <f>IFERROR((VLOOKUP(CONCATENATE($B12,F$3),Data!$1:$1000,(MATCH($C$1,Data!$4:$4,FALSE)),FALSE)*F$4),"")</f>
        <v/>
      </c>
      <c r="G12" s="42" t="str">
        <f>IFERROR((VLOOKUP(CONCATENATE($B12,G$3),Data!$1:$1000,(MATCH($C$1,Data!$4:$4,FALSE)),FALSE)*G$4),"")</f>
        <v/>
      </c>
      <c r="I12" s="95" t="str">
        <f t="shared" si="1"/>
        <v>Exc. Orkney and Shetland</v>
      </c>
      <c r="J12" s="96" t="str">
        <f t="shared" si="2"/>
        <v>East Ayrshire</v>
      </c>
      <c r="K12" s="40" t="str">
        <f>IFERROR((VLOOKUP(CONCATENATE($J12,K$3),Data!$1:$1000,(MATCH($K$1,Data!$4:$4,FALSE)),FALSE)*K$4),"")</f>
        <v/>
      </c>
      <c r="L12" s="41" t="str">
        <f>IFERROR((VLOOKUP(CONCATENATE($J12,L$3),Data!$1:$1000,(MATCH($K$1,Data!$4:$4,FALSE)),FALSE)*L$4),"")</f>
        <v/>
      </c>
      <c r="M12" s="41" t="str">
        <f>IFERROR((VLOOKUP(CONCATENATE($J12,M$3),Data!$1:$1000,(MATCH($K$1,Data!$4:$4,FALSE)),FALSE)*M$4),"")</f>
        <v/>
      </c>
      <c r="N12" s="41" t="str">
        <f>IFERROR((VLOOKUP(CONCATENATE($J12,N$3),Data!$1:$1000,(MATCH($K$1,Data!$4:$4,FALSE)),FALSE)*N$4),"")</f>
        <v/>
      </c>
      <c r="O12" s="42" t="str">
        <f>IFERROR((VLOOKUP(CONCATENATE($J12,O$3),Data!$1:$1000,(MATCH($K$1,Data!$4:$4,FALSE)),FALSE)*O$4),"")</f>
        <v/>
      </c>
      <c r="Q12" s="95" t="str">
        <f t="shared" si="3"/>
        <v>Exc. Orkney and Shetland</v>
      </c>
      <c r="R12" s="96" t="str">
        <f t="shared" si="4"/>
        <v>East Ayrshire</v>
      </c>
      <c r="S12" s="63" t="str">
        <f t="shared" si="5"/>
        <v/>
      </c>
      <c r="T12" s="64" t="str">
        <f t="shared" si="6"/>
        <v/>
      </c>
      <c r="U12" s="64" t="str">
        <f t="shared" si="7"/>
        <v/>
      </c>
      <c r="V12" s="64" t="str">
        <f t="shared" si="8"/>
        <v/>
      </c>
      <c r="W12" s="65" t="str">
        <f t="shared" si="9"/>
        <v/>
      </c>
      <c r="AH12" s="180" t="str">
        <f t="shared" si="10"/>
        <v/>
      </c>
      <c r="AI12" s="180" t="str">
        <f t="shared" si="11"/>
        <v/>
      </c>
      <c r="AJ12" s="180" t="str">
        <f t="shared" si="12"/>
        <v/>
      </c>
      <c r="AK12" s="180" t="str">
        <f t="shared" si="13"/>
        <v/>
      </c>
      <c r="AL12" s="180" t="str">
        <f t="shared" si="14"/>
        <v/>
      </c>
      <c r="AM12" s="180" t="str">
        <f>HLOOKUP($AM$3,$AH$3:$AL$36,10,0)</f>
        <v/>
      </c>
      <c r="AN12" s="180" t="str">
        <f t="shared" si="15"/>
        <v>East Ayrshire</v>
      </c>
      <c r="AO12" s="46">
        <v>8</v>
      </c>
      <c r="AP12" s="29" t="e">
        <f t="shared" si="16"/>
        <v>#N/A</v>
      </c>
      <c r="AQ12" s="293" t="e">
        <f t="shared" si="17"/>
        <v>#N/A</v>
      </c>
    </row>
    <row r="13" spans="1:43">
      <c r="A13" s="142" t="s">
        <v>463</v>
      </c>
      <c r="B13" s="167" t="s">
        <v>252</v>
      </c>
      <c r="C13" s="40" t="str">
        <f>IFERROR((VLOOKUP(CONCATENATE($B13,C$3),Data!$1:$1000,(MATCH($C$1,Data!$4:$4,FALSE)),FALSE)*C$4),"")</f>
        <v/>
      </c>
      <c r="D13" s="41" t="str">
        <f>IFERROR((VLOOKUP(CONCATENATE($B13,D$3),Data!$1:$1000,(MATCH($C$1,Data!$4:$4,FALSE)),FALSE)*D$4),"")</f>
        <v/>
      </c>
      <c r="E13" s="41" t="str">
        <f>IFERROR((VLOOKUP(CONCATENATE($B13,E$3),Data!$1:$1000,(MATCH($C$1,Data!$4:$4,FALSE)),FALSE)*E$4),"")</f>
        <v/>
      </c>
      <c r="F13" s="41" t="str">
        <f>IFERROR((VLOOKUP(CONCATENATE($B13,F$3),Data!$1:$1000,(MATCH($C$1,Data!$4:$4,FALSE)),FALSE)*F$4),"")</f>
        <v/>
      </c>
      <c r="G13" s="42" t="str">
        <f>IFERROR((VLOOKUP(CONCATENATE($B13,G$3),Data!$1:$1000,(MATCH($C$1,Data!$4:$4,FALSE)),FALSE)*G$4),"")</f>
        <v/>
      </c>
      <c r="I13" s="95" t="str">
        <f t="shared" si="1"/>
        <v>Exc. Orkney and Shetland</v>
      </c>
      <c r="J13" s="96" t="str">
        <f t="shared" si="2"/>
        <v>East Dunbartonshire</v>
      </c>
      <c r="K13" s="40" t="str">
        <f>IFERROR((VLOOKUP(CONCATENATE($J13,K$3),Data!$1:$1000,(MATCH($K$1,Data!$4:$4,FALSE)),FALSE)*K$4),"")</f>
        <v/>
      </c>
      <c r="L13" s="41" t="str">
        <f>IFERROR((VLOOKUP(CONCATENATE($J13,L$3),Data!$1:$1000,(MATCH($K$1,Data!$4:$4,FALSE)),FALSE)*L$4),"")</f>
        <v/>
      </c>
      <c r="M13" s="41" t="str">
        <f>IFERROR((VLOOKUP(CONCATENATE($J13,M$3),Data!$1:$1000,(MATCH($K$1,Data!$4:$4,FALSE)),FALSE)*M$4),"")</f>
        <v/>
      </c>
      <c r="N13" s="41" t="str">
        <f>IFERROR((VLOOKUP(CONCATENATE($J13,N$3),Data!$1:$1000,(MATCH($K$1,Data!$4:$4,FALSE)),FALSE)*N$4),"")</f>
        <v/>
      </c>
      <c r="O13" s="42" t="str">
        <f>IFERROR((VLOOKUP(CONCATENATE($J13,O$3),Data!$1:$1000,(MATCH($K$1,Data!$4:$4,FALSE)),FALSE)*O$4),"")</f>
        <v/>
      </c>
      <c r="Q13" s="95" t="str">
        <f t="shared" si="3"/>
        <v>Exc. Orkney and Shetland</v>
      </c>
      <c r="R13" s="96" t="str">
        <f t="shared" si="4"/>
        <v>East Dunbartonshire</v>
      </c>
      <c r="S13" s="63" t="str">
        <f t="shared" si="5"/>
        <v/>
      </c>
      <c r="T13" s="64" t="str">
        <f t="shared" si="6"/>
        <v/>
      </c>
      <c r="U13" s="64" t="str">
        <f t="shared" si="7"/>
        <v/>
      </c>
      <c r="V13" s="64" t="str">
        <f t="shared" si="8"/>
        <v/>
      </c>
      <c r="W13" s="65" t="str">
        <f t="shared" si="9"/>
        <v/>
      </c>
      <c r="AH13" s="180" t="str">
        <f t="shared" si="10"/>
        <v/>
      </c>
      <c r="AI13" s="180" t="str">
        <f t="shared" si="11"/>
        <v/>
      </c>
      <c r="AJ13" s="180" t="str">
        <f t="shared" si="12"/>
        <v/>
      </c>
      <c r="AK13" s="180" t="str">
        <f t="shared" si="13"/>
        <v/>
      </c>
      <c r="AL13" s="180" t="str">
        <f t="shared" si="14"/>
        <v/>
      </c>
      <c r="AM13" s="180" t="str">
        <f>HLOOKUP($AM$3,$AH$3:$AL$36,11,0)</f>
        <v/>
      </c>
      <c r="AN13" s="180" t="str">
        <f t="shared" si="15"/>
        <v>East Dunbartonshire</v>
      </c>
      <c r="AO13" s="46">
        <v>9</v>
      </c>
      <c r="AP13" s="29" t="e">
        <f t="shared" si="16"/>
        <v>#N/A</v>
      </c>
      <c r="AQ13" s="293" t="e">
        <f t="shared" si="17"/>
        <v>#N/A</v>
      </c>
    </row>
    <row r="14" spans="1:43">
      <c r="A14" s="142" t="s">
        <v>463</v>
      </c>
      <c r="B14" s="167" t="s">
        <v>253</v>
      </c>
      <c r="C14" s="40" t="str">
        <f>IFERROR((VLOOKUP(CONCATENATE($B14,C$3),Data!$1:$1000,(MATCH($C$1,Data!$4:$4,FALSE)),FALSE)*C$4),"")</f>
        <v/>
      </c>
      <c r="D14" s="41" t="str">
        <f>IFERROR((VLOOKUP(CONCATENATE($B14,D$3),Data!$1:$1000,(MATCH($C$1,Data!$4:$4,FALSE)),FALSE)*D$4),"")</f>
        <v/>
      </c>
      <c r="E14" s="41" t="str">
        <f>IFERROR((VLOOKUP(CONCATENATE($B14,E$3),Data!$1:$1000,(MATCH($C$1,Data!$4:$4,FALSE)),FALSE)*E$4),"")</f>
        <v/>
      </c>
      <c r="F14" s="41" t="str">
        <f>IFERROR((VLOOKUP(CONCATENATE($B14,F$3),Data!$1:$1000,(MATCH($C$1,Data!$4:$4,FALSE)),FALSE)*F$4),"")</f>
        <v/>
      </c>
      <c r="G14" s="42" t="str">
        <f>IFERROR((VLOOKUP(CONCATENATE($B14,G$3),Data!$1:$1000,(MATCH($C$1,Data!$4:$4,FALSE)),FALSE)*G$4),"")</f>
        <v/>
      </c>
      <c r="I14" s="95" t="str">
        <f t="shared" si="1"/>
        <v>Exc. Orkney and Shetland</v>
      </c>
      <c r="J14" s="96" t="str">
        <f t="shared" si="2"/>
        <v>East Lothian</v>
      </c>
      <c r="K14" s="40" t="str">
        <f>IFERROR((VLOOKUP(CONCATENATE($J14,K$3),Data!$1:$1000,(MATCH($K$1,Data!$4:$4,FALSE)),FALSE)*K$4),"")</f>
        <v/>
      </c>
      <c r="L14" s="41" t="str">
        <f>IFERROR((VLOOKUP(CONCATENATE($J14,L$3),Data!$1:$1000,(MATCH($K$1,Data!$4:$4,FALSE)),FALSE)*L$4),"")</f>
        <v/>
      </c>
      <c r="M14" s="41" t="str">
        <f>IFERROR((VLOOKUP(CONCATENATE($J14,M$3),Data!$1:$1000,(MATCH($K$1,Data!$4:$4,FALSE)),FALSE)*M$4),"")</f>
        <v/>
      </c>
      <c r="N14" s="41" t="str">
        <f>IFERROR((VLOOKUP(CONCATENATE($J14,N$3),Data!$1:$1000,(MATCH($K$1,Data!$4:$4,FALSE)),FALSE)*N$4),"")</f>
        <v/>
      </c>
      <c r="O14" s="42" t="str">
        <f>IFERROR((VLOOKUP(CONCATENATE($J14,O$3),Data!$1:$1000,(MATCH($K$1,Data!$4:$4,FALSE)),FALSE)*O$4),"")</f>
        <v/>
      </c>
      <c r="Q14" s="95" t="str">
        <f t="shared" si="3"/>
        <v>Exc. Orkney and Shetland</v>
      </c>
      <c r="R14" s="96" t="str">
        <f t="shared" si="4"/>
        <v>East Lothian</v>
      </c>
      <c r="S14" s="63" t="str">
        <f t="shared" si="5"/>
        <v/>
      </c>
      <c r="T14" s="64" t="str">
        <f t="shared" si="6"/>
        <v/>
      </c>
      <c r="U14" s="64" t="str">
        <f t="shared" si="7"/>
        <v/>
      </c>
      <c r="V14" s="64" t="str">
        <f t="shared" si="8"/>
        <v/>
      </c>
      <c r="W14" s="65" t="str">
        <f t="shared" si="9"/>
        <v/>
      </c>
      <c r="AH14" s="180" t="str">
        <f t="shared" si="10"/>
        <v/>
      </c>
      <c r="AI14" s="180" t="str">
        <f t="shared" si="11"/>
        <v/>
      </c>
      <c r="AJ14" s="180" t="str">
        <f t="shared" si="12"/>
        <v/>
      </c>
      <c r="AK14" s="180" t="str">
        <f t="shared" si="13"/>
        <v/>
      </c>
      <c r="AL14" s="180" t="str">
        <f t="shared" si="14"/>
        <v/>
      </c>
      <c r="AM14" s="180" t="str">
        <f>HLOOKUP($AM$3,$AH$3:$AL$36,12,0)</f>
        <v/>
      </c>
      <c r="AN14" s="180" t="str">
        <f t="shared" si="15"/>
        <v>East Lothian</v>
      </c>
      <c r="AO14" s="46">
        <v>10</v>
      </c>
      <c r="AP14" s="29" t="e">
        <f t="shared" si="16"/>
        <v>#N/A</v>
      </c>
      <c r="AQ14" s="293" t="e">
        <f t="shared" si="17"/>
        <v>#N/A</v>
      </c>
    </row>
    <row r="15" spans="1:43">
      <c r="A15" s="142" t="s">
        <v>463</v>
      </c>
      <c r="B15" s="167" t="s">
        <v>254</v>
      </c>
      <c r="C15" s="40" t="str">
        <f>IFERROR((VLOOKUP(CONCATENATE($B15,C$3),Data!$1:$1000,(MATCH($C$1,Data!$4:$4,FALSE)),FALSE)*C$4),"")</f>
        <v/>
      </c>
      <c r="D15" s="41" t="str">
        <f>IFERROR((VLOOKUP(CONCATENATE($B15,D$3),Data!$1:$1000,(MATCH($C$1,Data!$4:$4,FALSE)),FALSE)*D$4),"")</f>
        <v/>
      </c>
      <c r="E15" s="41" t="str">
        <f>IFERROR((VLOOKUP(CONCATENATE($B15,E$3),Data!$1:$1000,(MATCH($C$1,Data!$4:$4,FALSE)),FALSE)*E$4),"")</f>
        <v/>
      </c>
      <c r="F15" s="41" t="str">
        <f>IFERROR((VLOOKUP(CONCATENATE($B15,F$3),Data!$1:$1000,(MATCH($C$1,Data!$4:$4,FALSE)),FALSE)*F$4),"")</f>
        <v/>
      </c>
      <c r="G15" s="42" t="str">
        <f>IFERROR((VLOOKUP(CONCATENATE($B15,G$3),Data!$1:$1000,(MATCH($C$1,Data!$4:$4,FALSE)),FALSE)*G$4),"")</f>
        <v/>
      </c>
      <c r="I15" s="95" t="str">
        <f t="shared" si="1"/>
        <v>Exc. Orkney and Shetland</v>
      </c>
      <c r="J15" s="96" t="str">
        <f t="shared" si="2"/>
        <v>East Renfrewshire</v>
      </c>
      <c r="K15" s="40" t="str">
        <f>IFERROR((VLOOKUP(CONCATENATE($J15,K$3),Data!$1:$1000,(MATCH($K$1,Data!$4:$4,FALSE)),FALSE)*K$4),"")</f>
        <v/>
      </c>
      <c r="L15" s="41" t="str">
        <f>IFERROR((VLOOKUP(CONCATENATE($J15,L$3),Data!$1:$1000,(MATCH($K$1,Data!$4:$4,FALSE)),FALSE)*L$4),"")</f>
        <v/>
      </c>
      <c r="M15" s="41" t="str">
        <f>IFERROR((VLOOKUP(CONCATENATE($J15,M$3),Data!$1:$1000,(MATCH($K$1,Data!$4:$4,FALSE)),FALSE)*M$4),"")</f>
        <v/>
      </c>
      <c r="N15" s="41" t="str">
        <f>IFERROR((VLOOKUP(CONCATENATE($J15,N$3),Data!$1:$1000,(MATCH($K$1,Data!$4:$4,FALSE)),FALSE)*N$4),"")</f>
        <v/>
      </c>
      <c r="O15" s="42" t="str">
        <f>IFERROR((VLOOKUP(CONCATENATE($J15,O$3),Data!$1:$1000,(MATCH($K$1,Data!$4:$4,FALSE)),FALSE)*O$4),"")</f>
        <v/>
      </c>
      <c r="Q15" s="95" t="str">
        <f t="shared" si="3"/>
        <v>Exc. Orkney and Shetland</v>
      </c>
      <c r="R15" s="96" t="str">
        <f t="shared" si="4"/>
        <v>East Renfrewshire</v>
      </c>
      <c r="S15" s="63" t="str">
        <f t="shared" si="5"/>
        <v/>
      </c>
      <c r="T15" s="64" t="str">
        <f t="shared" si="6"/>
        <v/>
      </c>
      <c r="U15" s="64" t="str">
        <f t="shared" si="7"/>
        <v/>
      </c>
      <c r="V15" s="64" t="str">
        <f t="shared" si="8"/>
        <v/>
      </c>
      <c r="W15" s="65" t="str">
        <f t="shared" si="9"/>
        <v/>
      </c>
      <c r="AH15" s="180" t="str">
        <f t="shared" si="10"/>
        <v/>
      </c>
      <c r="AI15" s="180" t="str">
        <f t="shared" si="11"/>
        <v/>
      </c>
      <c r="AJ15" s="180" t="str">
        <f t="shared" si="12"/>
        <v/>
      </c>
      <c r="AK15" s="180" t="str">
        <f t="shared" si="13"/>
        <v/>
      </c>
      <c r="AL15" s="180" t="str">
        <f t="shared" si="14"/>
        <v/>
      </c>
      <c r="AM15" s="180" t="str">
        <f>HLOOKUP($AM$3,$AH$3:$AL$36,13,0)</f>
        <v/>
      </c>
      <c r="AN15" s="180" t="str">
        <f t="shared" si="15"/>
        <v>East Renfrewshire</v>
      </c>
      <c r="AO15" s="46">
        <v>11</v>
      </c>
      <c r="AP15" s="29" t="e">
        <f t="shared" si="16"/>
        <v>#N/A</v>
      </c>
      <c r="AQ15" s="293" t="e">
        <f t="shared" si="17"/>
        <v>#N/A</v>
      </c>
    </row>
    <row r="16" spans="1:43">
      <c r="A16" s="142" t="s">
        <v>463</v>
      </c>
      <c r="B16" s="167" t="s">
        <v>197</v>
      </c>
      <c r="C16" s="40" t="str">
        <f>IFERROR((VLOOKUP(CONCATENATE($B16,C$3),Data!$1:$1000,(MATCH($C$1,Data!$4:$4,FALSE)),FALSE)*C$4),"")</f>
        <v/>
      </c>
      <c r="D16" s="41" t="str">
        <f>IFERROR((VLOOKUP(CONCATENATE($B16,D$3),Data!$1:$1000,(MATCH($C$1,Data!$4:$4,FALSE)),FALSE)*D$4),"")</f>
        <v/>
      </c>
      <c r="E16" s="41" t="str">
        <f>IFERROR((VLOOKUP(CONCATENATE($B16,E$3),Data!$1:$1000,(MATCH($C$1,Data!$4:$4,FALSE)),FALSE)*E$4),"")</f>
        <v/>
      </c>
      <c r="F16" s="41" t="str">
        <f>IFERROR((VLOOKUP(CONCATENATE($B16,F$3),Data!$1:$1000,(MATCH($C$1,Data!$4:$4,FALSE)),FALSE)*F$4),"")</f>
        <v/>
      </c>
      <c r="G16" s="42" t="str">
        <f>IFERROR((VLOOKUP(CONCATENATE($B16,G$3),Data!$1:$1000,(MATCH($C$1,Data!$4:$4,FALSE)),FALSE)*G$4),"")</f>
        <v/>
      </c>
      <c r="I16" s="95" t="str">
        <f t="shared" si="1"/>
        <v>Exc. Orkney and Shetland</v>
      </c>
      <c r="J16" s="96" t="str">
        <f t="shared" si="2"/>
        <v>Edinburgh</v>
      </c>
      <c r="K16" s="40" t="str">
        <f>IFERROR((VLOOKUP(CONCATENATE($J16,K$3),Data!$1:$1000,(MATCH($K$1,Data!$4:$4,FALSE)),FALSE)*K$4),"")</f>
        <v/>
      </c>
      <c r="L16" s="41" t="str">
        <f>IFERROR((VLOOKUP(CONCATENATE($J16,L$3),Data!$1:$1000,(MATCH($K$1,Data!$4:$4,FALSE)),FALSE)*L$4),"")</f>
        <v/>
      </c>
      <c r="M16" s="41" t="str">
        <f>IFERROR((VLOOKUP(CONCATENATE($J16,M$3),Data!$1:$1000,(MATCH($K$1,Data!$4:$4,FALSE)),FALSE)*M$4),"")</f>
        <v/>
      </c>
      <c r="N16" s="41" t="str">
        <f>IFERROR((VLOOKUP(CONCATENATE($J16,N$3),Data!$1:$1000,(MATCH($K$1,Data!$4:$4,FALSE)),FALSE)*N$4),"")</f>
        <v/>
      </c>
      <c r="O16" s="42" t="str">
        <f>IFERROR((VLOOKUP(CONCATENATE($J16,O$3),Data!$1:$1000,(MATCH($K$1,Data!$4:$4,FALSE)),FALSE)*O$4),"")</f>
        <v/>
      </c>
      <c r="Q16" s="95" t="str">
        <f t="shared" si="3"/>
        <v>Exc. Orkney and Shetland</v>
      </c>
      <c r="R16" s="96" t="str">
        <f t="shared" si="4"/>
        <v>Edinburgh</v>
      </c>
      <c r="S16" s="63" t="str">
        <f t="shared" si="5"/>
        <v/>
      </c>
      <c r="T16" s="64" t="str">
        <f t="shared" si="6"/>
        <v/>
      </c>
      <c r="U16" s="64" t="str">
        <f t="shared" si="7"/>
        <v/>
      </c>
      <c r="V16" s="64" t="str">
        <f t="shared" si="8"/>
        <v/>
      </c>
      <c r="W16" s="65" t="str">
        <f t="shared" si="9"/>
        <v/>
      </c>
      <c r="AH16" s="180" t="str">
        <f t="shared" si="10"/>
        <v/>
      </c>
      <c r="AI16" s="180" t="str">
        <f t="shared" si="11"/>
        <v/>
      </c>
      <c r="AJ16" s="180" t="str">
        <f t="shared" si="12"/>
        <v/>
      </c>
      <c r="AK16" s="180" t="str">
        <f t="shared" si="13"/>
        <v/>
      </c>
      <c r="AL16" s="180" t="str">
        <f t="shared" si="14"/>
        <v/>
      </c>
      <c r="AM16" s="180" t="str">
        <f>HLOOKUP($AM$3,$AH$3:$AL$36,14,0)</f>
        <v/>
      </c>
      <c r="AN16" s="180" t="str">
        <f t="shared" si="15"/>
        <v>Edinburgh</v>
      </c>
      <c r="AO16" s="46">
        <v>12</v>
      </c>
      <c r="AP16" s="29" t="e">
        <f t="shared" si="16"/>
        <v>#N/A</v>
      </c>
      <c r="AQ16" s="293" t="e">
        <f t="shared" si="17"/>
        <v>#N/A</v>
      </c>
    </row>
    <row r="17" spans="1:43">
      <c r="A17" s="142" t="s">
        <v>463</v>
      </c>
      <c r="B17" s="167" t="s">
        <v>255</v>
      </c>
      <c r="C17" s="40" t="str">
        <f>IFERROR((VLOOKUP(CONCATENATE($B17,C$3),Data!$1:$1000,(MATCH($C$1,Data!$4:$4,FALSE)),FALSE)*C$4),"")</f>
        <v/>
      </c>
      <c r="D17" s="41" t="str">
        <f>IFERROR((VLOOKUP(CONCATENATE($B17,D$3),Data!$1:$1000,(MATCH($C$1,Data!$4:$4,FALSE)),FALSE)*D$4),"")</f>
        <v/>
      </c>
      <c r="E17" s="41" t="str">
        <f>IFERROR((VLOOKUP(CONCATENATE($B17,E$3),Data!$1:$1000,(MATCH($C$1,Data!$4:$4,FALSE)),FALSE)*E$4),"")</f>
        <v/>
      </c>
      <c r="F17" s="41" t="str">
        <f>IFERROR((VLOOKUP(CONCATENATE($B17,F$3),Data!$1:$1000,(MATCH($C$1,Data!$4:$4,FALSE)),FALSE)*F$4),"")</f>
        <v/>
      </c>
      <c r="G17" s="42" t="str">
        <f>IFERROR((VLOOKUP(CONCATENATE($B17,G$3),Data!$1:$1000,(MATCH($C$1,Data!$4:$4,FALSE)),FALSE)*G$4),"")</f>
        <v/>
      </c>
      <c r="I17" s="95" t="str">
        <f t="shared" si="1"/>
        <v>Exc. Orkney and Shetland</v>
      </c>
      <c r="J17" s="96" t="str">
        <f t="shared" si="2"/>
        <v>Eilean Siar</v>
      </c>
      <c r="K17" s="40" t="str">
        <f>IFERROR((VLOOKUP(CONCATENATE($J17,K$3),Data!$1:$1000,(MATCH($K$1,Data!$4:$4,FALSE)),FALSE)*K$4),"")</f>
        <v/>
      </c>
      <c r="L17" s="41" t="str">
        <f>IFERROR((VLOOKUP(CONCATENATE($J17,L$3),Data!$1:$1000,(MATCH($K$1,Data!$4:$4,FALSE)),FALSE)*L$4),"")</f>
        <v/>
      </c>
      <c r="M17" s="41" t="str">
        <f>IFERROR((VLOOKUP(CONCATENATE($J17,M$3),Data!$1:$1000,(MATCH($K$1,Data!$4:$4,FALSE)),FALSE)*M$4),"")</f>
        <v/>
      </c>
      <c r="N17" s="41" t="str">
        <f>IFERROR((VLOOKUP(CONCATENATE($J17,N$3),Data!$1:$1000,(MATCH($K$1,Data!$4:$4,FALSE)),FALSE)*N$4),"")</f>
        <v/>
      </c>
      <c r="O17" s="42" t="str">
        <f>IFERROR((VLOOKUP(CONCATENATE($J17,O$3),Data!$1:$1000,(MATCH($K$1,Data!$4:$4,FALSE)),FALSE)*O$4),"")</f>
        <v/>
      </c>
      <c r="Q17" s="95" t="str">
        <f t="shared" si="3"/>
        <v>Exc. Orkney and Shetland</v>
      </c>
      <c r="R17" s="96" t="str">
        <f t="shared" si="4"/>
        <v>Eilean Siar</v>
      </c>
      <c r="S17" s="63" t="str">
        <f t="shared" si="5"/>
        <v/>
      </c>
      <c r="T17" s="64" t="str">
        <f t="shared" si="6"/>
        <v/>
      </c>
      <c r="U17" s="64" t="str">
        <f t="shared" si="7"/>
        <v/>
      </c>
      <c r="V17" s="64" t="str">
        <f t="shared" si="8"/>
        <v/>
      </c>
      <c r="W17" s="65" t="str">
        <f t="shared" si="9"/>
        <v/>
      </c>
      <c r="AH17" s="180" t="str">
        <f t="shared" si="10"/>
        <v/>
      </c>
      <c r="AI17" s="180" t="str">
        <f t="shared" si="11"/>
        <v/>
      </c>
      <c r="AJ17" s="180" t="str">
        <f t="shared" si="12"/>
        <v/>
      </c>
      <c r="AK17" s="180" t="str">
        <f t="shared" si="13"/>
        <v/>
      </c>
      <c r="AL17" s="180" t="str">
        <f t="shared" si="14"/>
        <v/>
      </c>
      <c r="AM17" s="180" t="str">
        <f>HLOOKUP($AM$3,$AH$3:$AL$36,15,0)</f>
        <v/>
      </c>
      <c r="AN17" s="180" t="str">
        <f t="shared" si="15"/>
        <v>Eilean Siar</v>
      </c>
      <c r="AO17" s="46">
        <v>13</v>
      </c>
      <c r="AP17" s="29" t="e">
        <f t="shared" si="16"/>
        <v>#N/A</v>
      </c>
      <c r="AQ17" s="293" t="e">
        <f t="shared" si="17"/>
        <v>#N/A</v>
      </c>
    </row>
    <row r="18" spans="1:43">
      <c r="A18" s="142" t="s">
        <v>463</v>
      </c>
      <c r="B18" s="167" t="s">
        <v>256</v>
      </c>
      <c r="C18" s="40" t="str">
        <f>IFERROR((VLOOKUP(CONCATENATE($B18,C$3),Data!$1:$1000,(MATCH($C$1,Data!$4:$4,FALSE)),FALSE)*C$4),"")</f>
        <v/>
      </c>
      <c r="D18" s="41" t="str">
        <f>IFERROR((VLOOKUP(CONCATENATE($B18,D$3),Data!$1:$1000,(MATCH($C$1,Data!$4:$4,FALSE)),FALSE)*D$4),"")</f>
        <v/>
      </c>
      <c r="E18" s="41" t="str">
        <f>IFERROR((VLOOKUP(CONCATENATE($B18,E$3),Data!$1:$1000,(MATCH($C$1,Data!$4:$4,FALSE)),FALSE)*E$4),"")</f>
        <v/>
      </c>
      <c r="F18" s="41" t="str">
        <f>IFERROR((VLOOKUP(CONCATENATE($B18,F$3),Data!$1:$1000,(MATCH($C$1,Data!$4:$4,FALSE)),FALSE)*F$4),"")</f>
        <v/>
      </c>
      <c r="G18" s="42" t="str">
        <f>IFERROR((VLOOKUP(CONCATENATE($B18,G$3),Data!$1:$1000,(MATCH($C$1,Data!$4:$4,FALSE)),FALSE)*G$4),"")</f>
        <v/>
      </c>
      <c r="I18" s="95" t="str">
        <f t="shared" si="1"/>
        <v>Exc. Orkney and Shetland</v>
      </c>
      <c r="J18" s="96" t="str">
        <f t="shared" si="2"/>
        <v>Falkirk</v>
      </c>
      <c r="K18" s="40" t="str">
        <f>IFERROR((VLOOKUP(CONCATENATE($J18,K$3),Data!$1:$1000,(MATCH($K$1,Data!$4:$4,FALSE)),FALSE)*K$4),"")</f>
        <v/>
      </c>
      <c r="L18" s="41" t="str">
        <f>IFERROR((VLOOKUP(CONCATENATE($J18,L$3),Data!$1:$1000,(MATCH($K$1,Data!$4:$4,FALSE)),FALSE)*L$4),"")</f>
        <v/>
      </c>
      <c r="M18" s="41" t="str">
        <f>IFERROR((VLOOKUP(CONCATENATE($J18,M$3),Data!$1:$1000,(MATCH($K$1,Data!$4:$4,FALSE)),FALSE)*M$4),"")</f>
        <v/>
      </c>
      <c r="N18" s="41" t="str">
        <f>IFERROR((VLOOKUP(CONCATENATE($J18,N$3),Data!$1:$1000,(MATCH($K$1,Data!$4:$4,FALSE)),FALSE)*N$4),"")</f>
        <v/>
      </c>
      <c r="O18" s="42" t="str">
        <f>IFERROR((VLOOKUP(CONCATENATE($J18,O$3),Data!$1:$1000,(MATCH($K$1,Data!$4:$4,FALSE)),FALSE)*O$4),"")</f>
        <v/>
      </c>
      <c r="Q18" s="95" t="str">
        <f t="shared" si="3"/>
        <v>Exc. Orkney and Shetland</v>
      </c>
      <c r="R18" s="96" t="str">
        <f t="shared" si="4"/>
        <v>Falkirk</v>
      </c>
      <c r="S18" s="63" t="str">
        <f t="shared" si="5"/>
        <v/>
      </c>
      <c r="T18" s="64" t="str">
        <f t="shared" si="6"/>
        <v/>
      </c>
      <c r="U18" s="64" t="str">
        <f t="shared" si="7"/>
        <v/>
      </c>
      <c r="V18" s="64" t="str">
        <f t="shared" si="8"/>
        <v/>
      </c>
      <c r="W18" s="65" t="str">
        <f t="shared" si="9"/>
        <v/>
      </c>
      <c r="AH18" s="180" t="str">
        <f t="shared" si="10"/>
        <v/>
      </c>
      <c r="AI18" s="180" t="str">
        <f t="shared" si="11"/>
        <v/>
      </c>
      <c r="AJ18" s="180" t="str">
        <f t="shared" si="12"/>
        <v/>
      </c>
      <c r="AK18" s="180" t="str">
        <f t="shared" si="13"/>
        <v/>
      </c>
      <c r="AL18" s="180" t="str">
        <f t="shared" si="14"/>
        <v/>
      </c>
      <c r="AM18" s="180" t="str">
        <f>HLOOKUP($AM$3,$AH$3:$AL$36,16,0)</f>
        <v/>
      </c>
      <c r="AN18" s="180" t="str">
        <f t="shared" si="15"/>
        <v>Falkirk</v>
      </c>
      <c r="AO18" s="46">
        <v>14</v>
      </c>
      <c r="AP18" s="29" t="e">
        <f t="shared" si="16"/>
        <v>#N/A</v>
      </c>
      <c r="AQ18" s="293" t="e">
        <f t="shared" si="17"/>
        <v>#N/A</v>
      </c>
    </row>
    <row r="19" spans="1:43">
      <c r="A19" s="142" t="s">
        <v>463</v>
      </c>
      <c r="B19" s="167" t="s">
        <v>203</v>
      </c>
      <c r="C19" s="40" t="str">
        <f>IFERROR((VLOOKUP(CONCATENATE($B19,C$3),Data!$1:$1000,(MATCH($C$1,Data!$4:$4,FALSE)),FALSE)*C$4),"")</f>
        <v/>
      </c>
      <c r="D19" s="41" t="str">
        <f>IFERROR((VLOOKUP(CONCATENATE($B19,D$3),Data!$1:$1000,(MATCH($C$1,Data!$4:$4,FALSE)),FALSE)*D$4),"")</f>
        <v/>
      </c>
      <c r="E19" s="41" t="str">
        <f>IFERROR((VLOOKUP(CONCATENATE($B19,E$3),Data!$1:$1000,(MATCH($C$1,Data!$4:$4,FALSE)),FALSE)*E$4),"")</f>
        <v/>
      </c>
      <c r="F19" s="41" t="str">
        <f>IFERROR((VLOOKUP(CONCATENATE($B19,F$3),Data!$1:$1000,(MATCH($C$1,Data!$4:$4,FALSE)),FALSE)*F$4),"")</f>
        <v/>
      </c>
      <c r="G19" s="42" t="str">
        <f>IFERROR((VLOOKUP(CONCATENATE($B19,G$3),Data!$1:$1000,(MATCH($C$1,Data!$4:$4,FALSE)),FALSE)*G$4),"")</f>
        <v/>
      </c>
      <c r="I19" s="95" t="str">
        <f t="shared" si="1"/>
        <v>Exc. Orkney and Shetland</v>
      </c>
      <c r="J19" s="96" t="str">
        <f t="shared" si="2"/>
        <v>Fife</v>
      </c>
      <c r="K19" s="40" t="str">
        <f>IFERROR((VLOOKUP(CONCATENATE($J19,K$3),Data!$1:$1000,(MATCH($K$1,Data!$4:$4,FALSE)),FALSE)*K$4),"")</f>
        <v/>
      </c>
      <c r="L19" s="41" t="str">
        <f>IFERROR((VLOOKUP(CONCATENATE($J19,L$3),Data!$1:$1000,(MATCH($K$1,Data!$4:$4,FALSE)),FALSE)*L$4),"")</f>
        <v/>
      </c>
      <c r="M19" s="41" t="str">
        <f>IFERROR((VLOOKUP(CONCATENATE($J19,M$3),Data!$1:$1000,(MATCH($K$1,Data!$4:$4,FALSE)),FALSE)*M$4),"")</f>
        <v/>
      </c>
      <c r="N19" s="41" t="str">
        <f>IFERROR((VLOOKUP(CONCATENATE($J19,N$3),Data!$1:$1000,(MATCH($K$1,Data!$4:$4,FALSE)),FALSE)*N$4),"")</f>
        <v/>
      </c>
      <c r="O19" s="42" t="str">
        <f>IFERROR((VLOOKUP(CONCATENATE($J19,O$3),Data!$1:$1000,(MATCH($K$1,Data!$4:$4,FALSE)),FALSE)*O$4),"")</f>
        <v/>
      </c>
      <c r="Q19" s="95" t="str">
        <f t="shared" si="3"/>
        <v>Exc. Orkney and Shetland</v>
      </c>
      <c r="R19" s="96" t="str">
        <f t="shared" si="4"/>
        <v>Fife</v>
      </c>
      <c r="S19" s="63" t="str">
        <f t="shared" si="5"/>
        <v/>
      </c>
      <c r="T19" s="64" t="str">
        <f t="shared" si="6"/>
        <v/>
      </c>
      <c r="U19" s="64" t="str">
        <f t="shared" si="7"/>
        <v/>
      </c>
      <c r="V19" s="64" t="str">
        <f t="shared" si="8"/>
        <v/>
      </c>
      <c r="W19" s="65" t="str">
        <f t="shared" si="9"/>
        <v/>
      </c>
      <c r="AH19" s="180" t="str">
        <f t="shared" si="10"/>
        <v/>
      </c>
      <c r="AI19" s="180" t="str">
        <f t="shared" si="11"/>
        <v/>
      </c>
      <c r="AJ19" s="180" t="str">
        <f t="shared" si="12"/>
        <v/>
      </c>
      <c r="AK19" s="180" t="str">
        <f t="shared" si="13"/>
        <v/>
      </c>
      <c r="AL19" s="180" t="str">
        <f t="shared" si="14"/>
        <v/>
      </c>
      <c r="AM19" s="180" t="str">
        <f>HLOOKUP($AM$3,$AH$3:$AL$36,17,0)</f>
        <v/>
      </c>
      <c r="AN19" s="180" t="str">
        <f t="shared" si="15"/>
        <v>Fife</v>
      </c>
      <c r="AO19" s="46">
        <v>15</v>
      </c>
      <c r="AP19" s="29" t="e">
        <f t="shared" si="16"/>
        <v>#N/A</v>
      </c>
      <c r="AQ19" s="293" t="e">
        <f t="shared" si="17"/>
        <v>#N/A</v>
      </c>
    </row>
    <row r="20" spans="1:43">
      <c r="A20" s="142" t="s">
        <v>463</v>
      </c>
      <c r="B20" s="167" t="s">
        <v>204</v>
      </c>
      <c r="C20" s="40" t="str">
        <f>IFERROR((VLOOKUP(CONCATENATE($B20,C$3),Data!$1:$1000,(MATCH($C$1,Data!$4:$4,FALSE)),FALSE)*C$4),"")</f>
        <v/>
      </c>
      <c r="D20" s="41" t="str">
        <f>IFERROR((VLOOKUP(CONCATENATE($B20,D$3),Data!$1:$1000,(MATCH($C$1,Data!$4:$4,FALSE)),FALSE)*D$4),"")</f>
        <v/>
      </c>
      <c r="E20" s="41" t="str">
        <f>IFERROR((VLOOKUP(CONCATENATE($B20,E$3),Data!$1:$1000,(MATCH($C$1,Data!$4:$4,FALSE)),FALSE)*E$4),"")</f>
        <v/>
      </c>
      <c r="F20" s="41" t="str">
        <f>IFERROR((VLOOKUP(CONCATENATE($B20,F$3),Data!$1:$1000,(MATCH($C$1,Data!$4:$4,FALSE)),FALSE)*F$4),"")</f>
        <v/>
      </c>
      <c r="G20" s="42" t="str">
        <f>IFERROR((VLOOKUP(CONCATENATE($B20,G$3),Data!$1:$1000,(MATCH($C$1,Data!$4:$4,FALSE)),FALSE)*G$4),"")</f>
        <v/>
      </c>
      <c r="I20" s="95" t="str">
        <f t="shared" si="1"/>
        <v>Exc. Orkney and Shetland</v>
      </c>
      <c r="J20" s="96" t="str">
        <f t="shared" si="2"/>
        <v>Glasgow</v>
      </c>
      <c r="K20" s="40" t="str">
        <f>IFERROR((VLOOKUP(CONCATENATE($J20,K$3),Data!$1:$1000,(MATCH($K$1,Data!$4:$4,FALSE)),FALSE)*K$4),"")</f>
        <v/>
      </c>
      <c r="L20" s="41" t="str">
        <f>IFERROR((VLOOKUP(CONCATENATE($J20,L$3),Data!$1:$1000,(MATCH($K$1,Data!$4:$4,FALSE)),FALSE)*L$4),"")</f>
        <v/>
      </c>
      <c r="M20" s="41" t="str">
        <f>IFERROR((VLOOKUP(CONCATENATE($J20,M$3),Data!$1:$1000,(MATCH($K$1,Data!$4:$4,FALSE)),FALSE)*M$4),"")</f>
        <v/>
      </c>
      <c r="N20" s="41" t="str">
        <f>IFERROR((VLOOKUP(CONCATENATE($J20,N$3),Data!$1:$1000,(MATCH($K$1,Data!$4:$4,FALSE)),FALSE)*N$4),"")</f>
        <v/>
      </c>
      <c r="O20" s="42" t="str">
        <f>IFERROR((VLOOKUP(CONCATENATE($J20,O$3),Data!$1:$1000,(MATCH($K$1,Data!$4:$4,FALSE)),FALSE)*O$4),"")</f>
        <v/>
      </c>
      <c r="Q20" s="95" t="str">
        <f t="shared" si="3"/>
        <v>Exc. Orkney and Shetland</v>
      </c>
      <c r="R20" s="96" t="str">
        <f t="shared" si="4"/>
        <v>Glasgow</v>
      </c>
      <c r="S20" s="63" t="str">
        <f t="shared" si="5"/>
        <v/>
      </c>
      <c r="T20" s="64" t="str">
        <f t="shared" si="6"/>
        <v/>
      </c>
      <c r="U20" s="64" t="str">
        <f t="shared" si="7"/>
        <v/>
      </c>
      <c r="V20" s="64" t="str">
        <f t="shared" si="8"/>
        <v/>
      </c>
      <c r="W20" s="65" t="str">
        <f t="shared" si="9"/>
        <v/>
      </c>
      <c r="AH20" s="180" t="str">
        <f t="shared" si="10"/>
        <v/>
      </c>
      <c r="AI20" s="180" t="str">
        <f t="shared" si="11"/>
        <v/>
      </c>
      <c r="AJ20" s="180" t="str">
        <f t="shared" si="12"/>
        <v/>
      </c>
      <c r="AK20" s="180" t="str">
        <f t="shared" si="13"/>
        <v/>
      </c>
      <c r="AL20" s="180" t="str">
        <f t="shared" si="14"/>
        <v/>
      </c>
      <c r="AM20" s="180" t="str">
        <f>HLOOKUP($AM$3,$AH$3:$AL$36,18,0)</f>
        <v/>
      </c>
      <c r="AN20" s="180" t="str">
        <f t="shared" si="15"/>
        <v>Glasgow</v>
      </c>
      <c r="AO20" s="46">
        <v>16</v>
      </c>
      <c r="AP20" s="29" t="e">
        <f t="shared" si="16"/>
        <v>#N/A</v>
      </c>
      <c r="AQ20" s="293" t="e">
        <f t="shared" si="17"/>
        <v>#N/A</v>
      </c>
    </row>
    <row r="21" spans="1:43">
      <c r="A21" s="142" t="s">
        <v>463</v>
      </c>
      <c r="B21" s="167" t="s">
        <v>257</v>
      </c>
      <c r="C21" s="40" t="str">
        <f>IFERROR((VLOOKUP(CONCATENATE($B21,C$3),Data!$1:$1000,(MATCH($C$1,Data!$4:$4,FALSE)),FALSE)*C$4),"")</f>
        <v/>
      </c>
      <c r="D21" s="41" t="str">
        <f>IFERROR((VLOOKUP(CONCATENATE($B21,D$3),Data!$1:$1000,(MATCH($C$1,Data!$4:$4,FALSE)),FALSE)*D$4),"")</f>
        <v/>
      </c>
      <c r="E21" s="41" t="str">
        <f>IFERROR((VLOOKUP(CONCATENATE($B21,E$3),Data!$1:$1000,(MATCH($C$1,Data!$4:$4,FALSE)),FALSE)*E$4),"")</f>
        <v/>
      </c>
      <c r="F21" s="41" t="str">
        <f>IFERROR((VLOOKUP(CONCATENATE($B21,F$3),Data!$1:$1000,(MATCH($C$1,Data!$4:$4,FALSE)),FALSE)*F$4),"")</f>
        <v/>
      </c>
      <c r="G21" s="42" t="str">
        <f>IFERROR((VLOOKUP(CONCATENATE($B21,G$3),Data!$1:$1000,(MATCH($C$1,Data!$4:$4,FALSE)),FALSE)*G$4),"")</f>
        <v/>
      </c>
      <c r="I21" s="95" t="str">
        <f t="shared" si="1"/>
        <v>Exc. Orkney and Shetland</v>
      </c>
      <c r="J21" s="96" t="str">
        <f t="shared" si="2"/>
        <v>Highland</v>
      </c>
      <c r="K21" s="40" t="str">
        <f>IFERROR((VLOOKUP(CONCATENATE($J21,K$3),Data!$1:$1000,(MATCH($K$1,Data!$4:$4,FALSE)),FALSE)*K$4),"")</f>
        <v/>
      </c>
      <c r="L21" s="41" t="str">
        <f>IFERROR((VLOOKUP(CONCATENATE($J21,L$3),Data!$1:$1000,(MATCH($K$1,Data!$4:$4,FALSE)),FALSE)*L$4),"")</f>
        <v/>
      </c>
      <c r="M21" s="41" t="str">
        <f>IFERROR((VLOOKUP(CONCATENATE($J21,M$3),Data!$1:$1000,(MATCH($K$1,Data!$4:$4,FALSE)),FALSE)*M$4),"")</f>
        <v/>
      </c>
      <c r="N21" s="41" t="str">
        <f>IFERROR((VLOOKUP(CONCATENATE($J21,N$3),Data!$1:$1000,(MATCH($K$1,Data!$4:$4,FALSE)),FALSE)*N$4),"")</f>
        <v/>
      </c>
      <c r="O21" s="42" t="str">
        <f>IFERROR((VLOOKUP(CONCATENATE($J21,O$3),Data!$1:$1000,(MATCH($K$1,Data!$4:$4,FALSE)),FALSE)*O$4),"")</f>
        <v/>
      </c>
      <c r="Q21" s="95" t="str">
        <f t="shared" si="3"/>
        <v>Exc. Orkney and Shetland</v>
      </c>
      <c r="R21" s="96" t="str">
        <f t="shared" si="4"/>
        <v>Highland</v>
      </c>
      <c r="S21" s="63" t="str">
        <f t="shared" si="5"/>
        <v/>
      </c>
      <c r="T21" s="64" t="str">
        <f t="shared" si="6"/>
        <v/>
      </c>
      <c r="U21" s="64" t="str">
        <f t="shared" si="7"/>
        <v/>
      </c>
      <c r="V21" s="64" t="str">
        <f t="shared" si="8"/>
        <v/>
      </c>
      <c r="W21" s="65" t="str">
        <f t="shared" si="9"/>
        <v/>
      </c>
      <c r="AH21" s="180" t="str">
        <f t="shared" si="10"/>
        <v/>
      </c>
      <c r="AI21" s="180" t="str">
        <f t="shared" si="11"/>
        <v/>
      </c>
      <c r="AJ21" s="180" t="str">
        <f t="shared" si="12"/>
        <v/>
      </c>
      <c r="AK21" s="180" t="str">
        <f t="shared" si="13"/>
        <v/>
      </c>
      <c r="AL21" s="180" t="str">
        <f t="shared" si="14"/>
        <v/>
      </c>
      <c r="AM21" s="180" t="str">
        <f>HLOOKUP($AM$3,$AH$3:$AL$36,19,0)</f>
        <v/>
      </c>
      <c r="AN21" s="180" t="str">
        <f t="shared" si="15"/>
        <v>Highland</v>
      </c>
      <c r="AO21" s="46">
        <v>17</v>
      </c>
      <c r="AP21" s="29" t="e">
        <f t="shared" si="16"/>
        <v>#N/A</v>
      </c>
      <c r="AQ21" s="293" t="e">
        <f t="shared" si="17"/>
        <v>#N/A</v>
      </c>
    </row>
    <row r="22" spans="1:43">
      <c r="A22" s="142" t="s">
        <v>463</v>
      </c>
      <c r="B22" s="167" t="s">
        <v>258</v>
      </c>
      <c r="C22" s="40" t="str">
        <f>IFERROR((VLOOKUP(CONCATENATE($B22,C$3),Data!$1:$1000,(MATCH($C$1,Data!$4:$4,FALSE)),FALSE)*C$4),"")</f>
        <v/>
      </c>
      <c r="D22" s="41" t="str">
        <f>IFERROR((VLOOKUP(CONCATENATE($B22,D$3),Data!$1:$1000,(MATCH($C$1,Data!$4:$4,FALSE)),FALSE)*D$4),"")</f>
        <v/>
      </c>
      <c r="E22" s="41" t="str">
        <f>IFERROR((VLOOKUP(CONCATENATE($B22,E$3),Data!$1:$1000,(MATCH($C$1,Data!$4:$4,FALSE)),FALSE)*E$4),"")</f>
        <v/>
      </c>
      <c r="F22" s="41" t="str">
        <f>IFERROR((VLOOKUP(CONCATENATE($B22,F$3),Data!$1:$1000,(MATCH($C$1,Data!$4:$4,FALSE)),FALSE)*F$4),"")</f>
        <v/>
      </c>
      <c r="G22" s="42" t="str">
        <f>IFERROR((VLOOKUP(CONCATENATE($B22,G$3),Data!$1:$1000,(MATCH($C$1,Data!$4:$4,FALSE)),FALSE)*G$4),"")</f>
        <v/>
      </c>
      <c r="I22" s="95" t="str">
        <f t="shared" si="1"/>
        <v>Exc. Orkney and Shetland</v>
      </c>
      <c r="J22" s="96" t="str">
        <f t="shared" si="2"/>
        <v>Inverclyde</v>
      </c>
      <c r="K22" s="40" t="str">
        <f>IFERROR((VLOOKUP(CONCATENATE($J22,K$3),Data!$1:$1000,(MATCH($K$1,Data!$4:$4,FALSE)),FALSE)*K$4),"")</f>
        <v/>
      </c>
      <c r="L22" s="41" t="str">
        <f>IFERROR((VLOOKUP(CONCATENATE($J22,L$3),Data!$1:$1000,(MATCH($K$1,Data!$4:$4,FALSE)),FALSE)*L$4),"")</f>
        <v/>
      </c>
      <c r="M22" s="41" t="str">
        <f>IFERROR((VLOOKUP(CONCATENATE($J22,M$3),Data!$1:$1000,(MATCH($K$1,Data!$4:$4,FALSE)),FALSE)*M$4),"")</f>
        <v/>
      </c>
      <c r="N22" s="41" t="str">
        <f>IFERROR((VLOOKUP(CONCATENATE($J22,N$3),Data!$1:$1000,(MATCH($K$1,Data!$4:$4,FALSE)),FALSE)*N$4),"")</f>
        <v/>
      </c>
      <c r="O22" s="42" t="str">
        <f>IFERROR((VLOOKUP(CONCATENATE($J22,O$3),Data!$1:$1000,(MATCH($K$1,Data!$4:$4,FALSE)),FALSE)*O$4),"")</f>
        <v/>
      </c>
      <c r="Q22" s="95" t="str">
        <f t="shared" si="3"/>
        <v>Exc. Orkney and Shetland</v>
      </c>
      <c r="R22" s="96" t="str">
        <f t="shared" si="4"/>
        <v>Inverclyde</v>
      </c>
      <c r="S22" s="63" t="str">
        <f t="shared" si="5"/>
        <v/>
      </c>
      <c r="T22" s="64" t="str">
        <f t="shared" si="6"/>
        <v/>
      </c>
      <c r="U22" s="64" t="str">
        <f t="shared" si="7"/>
        <v/>
      </c>
      <c r="V22" s="64" t="str">
        <f t="shared" si="8"/>
        <v/>
      </c>
      <c r="W22" s="65" t="str">
        <f t="shared" si="9"/>
        <v/>
      </c>
      <c r="AH22" s="180" t="str">
        <f t="shared" si="10"/>
        <v/>
      </c>
      <c r="AI22" s="180" t="str">
        <f t="shared" si="11"/>
        <v/>
      </c>
      <c r="AJ22" s="180" t="str">
        <f t="shared" si="12"/>
        <v/>
      </c>
      <c r="AK22" s="180" t="str">
        <f t="shared" si="13"/>
        <v/>
      </c>
      <c r="AL22" s="180" t="str">
        <f t="shared" si="14"/>
        <v/>
      </c>
      <c r="AM22" s="180" t="str">
        <f>HLOOKUP($AM$3,$AH$3:$AL$36,20,0)</f>
        <v/>
      </c>
      <c r="AN22" s="180" t="str">
        <f t="shared" si="15"/>
        <v>Inverclyde</v>
      </c>
      <c r="AO22" s="46">
        <v>18</v>
      </c>
      <c r="AP22" s="29" t="e">
        <f t="shared" si="16"/>
        <v>#N/A</v>
      </c>
      <c r="AQ22" s="293" t="e">
        <f t="shared" si="17"/>
        <v>#N/A</v>
      </c>
    </row>
    <row r="23" spans="1:43">
      <c r="A23" s="142" t="s">
        <v>463</v>
      </c>
      <c r="B23" s="167" t="s">
        <v>259</v>
      </c>
      <c r="C23" s="40" t="str">
        <f>IFERROR((VLOOKUP(CONCATENATE($B23,C$3),Data!$1:$1000,(MATCH($C$1,Data!$4:$4,FALSE)),FALSE)*C$4),"")</f>
        <v/>
      </c>
      <c r="D23" s="41" t="str">
        <f>IFERROR((VLOOKUP(CONCATENATE($B23,D$3),Data!$1:$1000,(MATCH($C$1,Data!$4:$4,FALSE)),FALSE)*D$4),"")</f>
        <v/>
      </c>
      <c r="E23" s="41" t="str">
        <f>IFERROR((VLOOKUP(CONCATENATE($B23,E$3),Data!$1:$1000,(MATCH($C$1,Data!$4:$4,FALSE)),FALSE)*E$4),"")</f>
        <v/>
      </c>
      <c r="F23" s="41" t="str">
        <f>IFERROR((VLOOKUP(CONCATENATE($B23,F$3),Data!$1:$1000,(MATCH($C$1,Data!$4:$4,FALSE)),FALSE)*F$4),"")</f>
        <v/>
      </c>
      <c r="G23" s="42" t="str">
        <f>IFERROR((VLOOKUP(CONCATENATE($B23,G$3),Data!$1:$1000,(MATCH($C$1,Data!$4:$4,FALSE)),FALSE)*G$4),"")</f>
        <v/>
      </c>
      <c r="I23" s="95" t="str">
        <f t="shared" si="1"/>
        <v>Exc. Orkney and Shetland</v>
      </c>
      <c r="J23" s="96" t="str">
        <f t="shared" si="2"/>
        <v>Midlothian</v>
      </c>
      <c r="K23" s="40" t="str">
        <f>IFERROR((VLOOKUP(CONCATENATE($J23,K$3),Data!$1:$1000,(MATCH($K$1,Data!$4:$4,FALSE)),FALSE)*K$4),"")</f>
        <v/>
      </c>
      <c r="L23" s="41" t="str">
        <f>IFERROR((VLOOKUP(CONCATENATE($J23,L$3),Data!$1:$1000,(MATCH($K$1,Data!$4:$4,FALSE)),FALSE)*L$4),"")</f>
        <v/>
      </c>
      <c r="M23" s="41" t="str">
        <f>IFERROR((VLOOKUP(CONCATENATE($J23,M$3),Data!$1:$1000,(MATCH($K$1,Data!$4:$4,FALSE)),FALSE)*M$4),"")</f>
        <v/>
      </c>
      <c r="N23" s="41" t="str">
        <f>IFERROR((VLOOKUP(CONCATENATE($J23,N$3),Data!$1:$1000,(MATCH($K$1,Data!$4:$4,FALSE)),FALSE)*N$4),"")</f>
        <v/>
      </c>
      <c r="O23" s="42" t="str">
        <f>IFERROR((VLOOKUP(CONCATENATE($J23,O$3),Data!$1:$1000,(MATCH($K$1,Data!$4:$4,FALSE)),FALSE)*O$4),"")</f>
        <v/>
      </c>
      <c r="Q23" s="95" t="str">
        <f t="shared" si="3"/>
        <v>Exc. Orkney and Shetland</v>
      </c>
      <c r="R23" s="96" t="str">
        <f t="shared" si="4"/>
        <v>Midlothian</v>
      </c>
      <c r="S23" s="63" t="str">
        <f t="shared" si="5"/>
        <v/>
      </c>
      <c r="T23" s="64" t="str">
        <f t="shared" si="6"/>
        <v/>
      </c>
      <c r="U23" s="64" t="str">
        <f t="shared" si="7"/>
        <v/>
      </c>
      <c r="V23" s="64" t="str">
        <f t="shared" si="8"/>
        <v/>
      </c>
      <c r="W23" s="65" t="str">
        <f t="shared" si="9"/>
        <v/>
      </c>
      <c r="AH23" s="180" t="str">
        <f t="shared" si="10"/>
        <v/>
      </c>
      <c r="AI23" s="180" t="str">
        <f t="shared" si="11"/>
        <v/>
      </c>
      <c r="AJ23" s="180" t="str">
        <f t="shared" si="12"/>
        <v/>
      </c>
      <c r="AK23" s="180" t="str">
        <f t="shared" si="13"/>
        <v/>
      </c>
      <c r="AL23" s="180" t="str">
        <f t="shared" si="14"/>
        <v/>
      </c>
      <c r="AM23" s="180" t="str">
        <f>HLOOKUP($AM$3,$AH$3:$AL$36,21,0)</f>
        <v/>
      </c>
      <c r="AN23" s="180" t="str">
        <f t="shared" si="15"/>
        <v>Midlothian</v>
      </c>
      <c r="AO23" s="46">
        <v>19</v>
      </c>
      <c r="AP23" s="29" t="e">
        <f t="shared" si="16"/>
        <v>#N/A</v>
      </c>
      <c r="AQ23" s="293" t="e">
        <f t="shared" si="17"/>
        <v>#N/A</v>
      </c>
    </row>
    <row r="24" spans="1:43">
      <c r="A24" s="142" t="s">
        <v>463</v>
      </c>
      <c r="B24" s="167" t="s">
        <v>260</v>
      </c>
      <c r="C24" s="40" t="str">
        <f>IFERROR((VLOOKUP(CONCATENATE($B24,C$3),Data!$1:$1000,(MATCH($C$1,Data!$4:$4,FALSE)),FALSE)*C$4),"")</f>
        <v/>
      </c>
      <c r="D24" s="41" t="str">
        <f>IFERROR((VLOOKUP(CONCATENATE($B24,D$3),Data!$1:$1000,(MATCH($C$1,Data!$4:$4,FALSE)),FALSE)*D$4),"")</f>
        <v/>
      </c>
      <c r="E24" s="41" t="str">
        <f>IFERROR((VLOOKUP(CONCATENATE($B24,E$3),Data!$1:$1000,(MATCH($C$1,Data!$4:$4,FALSE)),FALSE)*E$4),"")</f>
        <v/>
      </c>
      <c r="F24" s="41" t="str">
        <f>IFERROR((VLOOKUP(CONCATENATE($B24,F$3),Data!$1:$1000,(MATCH($C$1,Data!$4:$4,FALSE)),FALSE)*F$4),"")</f>
        <v/>
      </c>
      <c r="G24" s="42" t="str">
        <f>IFERROR((VLOOKUP(CONCATENATE($B24,G$3),Data!$1:$1000,(MATCH($C$1,Data!$4:$4,FALSE)),FALSE)*G$4),"")</f>
        <v/>
      </c>
      <c r="I24" s="95" t="str">
        <f t="shared" si="1"/>
        <v>Exc. Orkney and Shetland</v>
      </c>
      <c r="J24" s="96" t="str">
        <f t="shared" si="2"/>
        <v>Moray</v>
      </c>
      <c r="K24" s="40" t="str">
        <f>IFERROR((VLOOKUP(CONCATENATE($J24,K$3),Data!$1:$1000,(MATCH($K$1,Data!$4:$4,FALSE)),FALSE)*K$4),"")</f>
        <v/>
      </c>
      <c r="L24" s="41" t="str">
        <f>IFERROR((VLOOKUP(CONCATENATE($J24,L$3),Data!$1:$1000,(MATCH($K$1,Data!$4:$4,FALSE)),FALSE)*L$4),"")</f>
        <v/>
      </c>
      <c r="M24" s="41" t="str">
        <f>IFERROR((VLOOKUP(CONCATENATE($J24,M$3),Data!$1:$1000,(MATCH($K$1,Data!$4:$4,FALSE)),FALSE)*M$4),"")</f>
        <v/>
      </c>
      <c r="N24" s="41" t="str">
        <f>IFERROR((VLOOKUP(CONCATENATE($J24,N$3),Data!$1:$1000,(MATCH($K$1,Data!$4:$4,FALSE)),FALSE)*N$4),"")</f>
        <v/>
      </c>
      <c r="O24" s="42" t="str">
        <f>IFERROR((VLOOKUP(CONCATENATE($J24,O$3),Data!$1:$1000,(MATCH($K$1,Data!$4:$4,FALSE)),FALSE)*O$4),"")</f>
        <v/>
      </c>
      <c r="Q24" s="95" t="str">
        <f t="shared" si="3"/>
        <v>Exc. Orkney and Shetland</v>
      </c>
      <c r="R24" s="96" t="str">
        <f t="shared" si="4"/>
        <v>Moray</v>
      </c>
      <c r="S24" s="63" t="str">
        <f t="shared" si="5"/>
        <v/>
      </c>
      <c r="T24" s="64" t="str">
        <f t="shared" si="6"/>
        <v/>
      </c>
      <c r="U24" s="64" t="str">
        <f t="shared" si="7"/>
        <v/>
      </c>
      <c r="V24" s="64" t="str">
        <f t="shared" si="8"/>
        <v/>
      </c>
      <c r="W24" s="65" t="str">
        <f t="shared" si="9"/>
        <v/>
      </c>
      <c r="AH24" s="180" t="str">
        <f t="shared" si="10"/>
        <v/>
      </c>
      <c r="AI24" s="180" t="str">
        <f t="shared" si="11"/>
        <v/>
      </c>
      <c r="AJ24" s="180" t="str">
        <f t="shared" si="12"/>
        <v/>
      </c>
      <c r="AK24" s="180" t="str">
        <f t="shared" si="13"/>
        <v/>
      </c>
      <c r="AL24" s="180" t="str">
        <f t="shared" si="14"/>
        <v/>
      </c>
      <c r="AM24" s="180" t="str">
        <f>HLOOKUP($AM$3,$AH$3:$AL$36,22,0)</f>
        <v/>
      </c>
      <c r="AN24" s="180" t="str">
        <f t="shared" si="15"/>
        <v>Moray</v>
      </c>
      <c r="AO24" s="46">
        <v>20</v>
      </c>
      <c r="AP24" s="29" t="e">
        <f t="shared" si="16"/>
        <v>#N/A</v>
      </c>
      <c r="AQ24" s="293" t="e">
        <f t="shared" si="17"/>
        <v>#N/A</v>
      </c>
    </row>
    <row r="25" spans="1:43">
      <c r="A25" s="142" t="s">
        <v>463</v>
      </c>
      <c r="B25" s="167" t="s">
        <v>261</v>
      </c>
      <c r="C25" s="40" t="str">
        <f>IFERROR((VLOOKUP(CONCATENATE($B25,C$3),Data!$1:$1000,(MATCH($C$1,Data!$4:$4,FALSE)),FALSE)*C$4),"")</f>
        <v/>
      </c>
      <c r="D25" s="41" t="str">
        <f>IFERROR((VLOOKUP(CONCATENATE($B25,D$3),Data!$1:$1000,(MATCH($C$1,Data!$4:$4,FALSE)),FALSE)*D$4),"")</f>
        <v/>
      </c>
      <c r="E25" s="41" t="str">
        <f>IFERROR((VLOOKUP(CONCATENATE($B25,E$3),Data!$1:$1000,(MATCH($C$1,Data!$4:$4,FALSE)),FALSE)*E$4),"")</f>
        <v/>
      </c>
      <c r="F25" s="41" t="str">
        <f>IFERROR((VLOOKUP(CONCATENATE($B25,F$3),Data!$1:$1000,(MATCH($C$1,Data!$4:$4,FALSE)),FALSE)*F$4),"")</f>
        <v/>
      </c>
      <c r="G25" s="42" t="str">
        <f>IFERROR((VLOOKUP(CONCATENATE($B25,G$3),Data!$1:$1000,(MATCH($C$1,Data!$4:$4,FALSE)),FALSE)*G$4),"")</f>
        <v/>
      </c>
      <c r="I25" s="95" t="str">
        <f t="shared" si="1"/>
        <v>Exc. Orkney and Shetland</v>
      </c>
      <c r="J25" s="96" t="str">
        <f t="shared" si="2"/>
        <v>North Ayrshire</v>
      </c>
      <c r="K25" s="40" t="str">
        <f>IFERROR((VLOOKUP(CONCATENATE($J25,K$3),Data!$1:$1000,(MATCH($K$1,Data!$4:$4,FALSE)),FALSE)*K$4),"")</f>
        <v/>
      </c>
      <c r="L25" s="41" t="str">
        <f>IFERROR((VLOOKUP(CONCATENATE($J25,L$3),Data!$1:$1000,(MATCH($K$1,Data!$4:$4,FALSE)),FALSE)*L$4),"")</f>
        <v/>
      </c>
      <c r="M25" s="41" t="str">
        <f>IFERROR((VLOOKUP(CONCATENATE($J25,M$3),Data!$1:$1000,(MATCH($K$1,Data!$4:$4,FALSE)),FALSE)*M$4),"")</f>
        <v/>
      </c>
      <c r="N25" s="41" t="str">
        <f>IFERROR((VLOOKUP(CONCATENATE($J25,N$3),Data!$1:$1000,(MATCH($K$1,Data!$4:$4,FALSE)),FALSE)*N$4),"")</f>
        <v/>
      </c>
      <c r="O25" s="42" t="str">
        <f>IFERROR((VLOOKUP(CONCATENATE($J25,O$3),Data!$1:$1000,(MATCH($K$1,Data!$4:$4,FALSE)),FALSE)*O$4),"")</f>
        <v/>
      </c>
      <c r="Q25" s="95" t="str">
        <f t="shared" si="3"/>
        <v>Exc. Orkney and Shetland</v>
      </c>
      <c r="R25" s="96" t="str">
        <f t="shared" si="4"/>
        <v>North Ayrshire</v>
      </c>
      <c r="S25" s="63" t="str">
        <f t="shared" si="5"/>
        <v/>
      </c>
      <c r="T25" s="64" t="str">
        <f t="shared" si="6"/>
        <v/>
      </c>
      <c r="U25" s="64" t="str">
        <f t="shared" si="7"/>
        <v/>
      </c>
      <c r="V25" s="64" t="str">
        <f t="shared" si="8"/>
        <v/>
      </c>
      <c r="W25" s="65" t="str">
        <f t="shared" si="9"/>
        <v/>
      </c>
      <c r="AH25" s="180" t="str">
        <f t="shared" si="10"/>
        <v/>
      </c>
      <c r="AI25" s="180" t="str">
        <f t="shared" si="11"/>
        <v/>
      </c>
      <c r="AJ25" s="180" t="str">
        <f t="shared" si="12"/>
        <v/>
      </c>
      <c r="AK25" s="180" t="str">
        <f t="shared" si="13"/>
        <v/>
      </c>
      <c r="AL25" s="180" t="str">
        <f t="shared" si="14"/>
        <v/>
      </c>
      <c r="AM25" s="180" t="str">
        <f>HLOOKUP($AM$3,$AH$3:$AL$36,23,0)</f>
        <v/>
      </c>
      <c r="AN25" s="180" t="str">
        <f t="shared" si="15"/>
        <v>North Ayrshire</v>
      </c>
      <c r="AO25" s="46">
        <v>21</v>
      </c>
      <c r="AP25" s="29" t="e">
        <f t="shared" si="16"/>
        <v>#N/A</v>
      </c>
      <c r="AQ25" s="293" t="e">
        <f t="shared" si="17"/>
        <v>#N/A</v>
      </c>
    </row>
    <row r="26" spans="1:43">
      <c r="A26" s="142" t="s">
        <v>463</v>
      </c>
      <c r="B26" s="167" t="s">
        <v>262</v>
      </c>
      <c r="C26" s="40" t="str">
        <f>IFERROR((VLOOKUP(CONCATENATE($B26,C$3),Data!$1:$1000,(MATCH($C$1,Data!$4:$4,FALSE)),FALSE)*C$4),"")</f>
        <v/>
      </c>
      <c r="D26" s="41" t="str">
        <f>IFERROR((VLOOKUP(CONCATENATE($B26,D$3),Data!$1:$1000,(MATCH($C$1,Data!$4:$4,FALSE)),FALSE)*D$4),"")</f>
        <v/>
      </c>
      <c r="E26" s="41" t="str">
        <f>IFERROR((VLOOKUP(CONCATENATE($B26,E$3),Data!$1:$1000,(MATCH($C$1,Data!$4:$4,FALSE)),FALSE)*E$4),"")</f>
        <v/>
      </c>
      <c r="F26" s="41" t="str">
        <f>IFERROR((VLOOKUP(CONCATENATE($B26,F$3),Data!$1:$1000,(MATCH($C$1,Data!$4:$4,FALSE)),FALSE)*F$4),"")</f>
        <v/>
      </c>
      <c r="G26" s="42" t="str">
        <f>IFERROR((VLOOKUP(CONCATENATE($B26,G$3),Data!$1:$1000,(MATCH($C$1,Data!$4:$4,FALSE)),FALSE)*G$4),"")</f>
        <v/>
      </c>
      <c r="I26" s="95" t="str">
        <f t="shared" si="1"/>
        <v>Exc. Orkney and Shetland</v>
      </c>
      <c r="J26" s="96" t="str">
        <f t="shared" si="2"/>
        <v>North Lanarkshire</v>
      </c>
      <c r="K26" s="40" t="str">
        <f>IFERROR((VLOOKUP(CONCATENATE($J26,K$3),Data!$1:$1000,(MATCH($K$1,Data!$4:$4,FALSE)),FALSE)*K$4),"")</f>
        <v/>
      </c>
      <c r="L26" s="41" t="str">
        <f>IFERROR((VLOOKUP(CONCATENATE($J26,L$3),Data!$1:$1000,(MATCH($K$1,Data!$4:$4,FALSE)),FALSE)*L$4),"")</f>
        <v/>
      </c>
      <c r="M26" s="41" t="str">
        <f>IFERROR((VLOOKUP(CONCATENATE($J26,M$3),Data!$1:$1000,(MATCH($K$1,Data!$4:$4,FALSE)),FALSE)*M$4),"")</f>
        <v/>
      </c>
      <c r="N26" s="41" t="str">
        <f>IFERROR((VLOOKUP(CONCATENATE($J26,N$3),Data!$1:$1000,(MATCH($K$1,Data!$4:$4,FALSE)),FALSE)*N$4),"")</f>
        <v/>
      </c>
      <c r="O26" s="42" t="str">
        <f>IFERROR((VLOOKUP(CONCATENATE($J26,O$3),Data!$1:$1000,(MATCH($K$1,Data!$4:$4,FALSE)),FALSE)*O$4),"")</f>
        <v/>
      </c>
      <c r="Q26" s="95" t="str">
        <f t="shared" si="3"/>
        <v>Exc. Orkney and Shetland</v>
      </c>
      <c r="R26" s="96" t="str">
        <f t="shared" si="4"/>
        <v>North Lanarkshire</v>
      </c>
      <c r="S26" s="63" t="str">
        <f t="shared" si="5"/>
        <v/>
      </c>
      <c r="T26" s="64" t="str">
        <f t="shared" si="6"/>
        <v/>
      </c>
      <c r="U26" s="64" t="str">
        <f t="shared" si="7"/>
        <v/>
      </c>
      <c r="V26" s="64" t="str">
        <f t="shared" si="8"/>
        <v/>
      </c>
      <c r="W26" s="65" t="str">
        <f t="shared" si="9"/>
        <v/>
      </c>
      <c r="AH26" s="180" t="str">
        <f t="shared" si="10"/>
        <v/>
      </c>
      <c r="AI26" s="180" t="str">
        <f t="shared" si="11"/>
        <v/>
      </c>
      <c r="AJ26" s="180" t="str">
        <f t="shared" si="12"/>
        <v/>
      </c>
      <c r="AK26" s="180" t="str">
        <f t="shared" si="13"/>
        <v/>
      </c>
      <c r="AL26" s="180" t="str">
        <f t="shared" si="14"/>
        <v/>
      </c>
      <c r="AM26" s="180" t="str">
        <f>HLOOKUP($AM$3,$AH$3:$AL$36,24,0)</f>
        <v/>
      </c>
      <c r="AN26" s="180" t="str">
        <f t="shared" si="15"/>
        <v>North Lanarkshire</v>
      </c>
      <c r="AO26" s="46">
        <v>22</v>
      </c>
      <c r="AP26" s="29" t="e">
        <f t="shared" si="16"/>
        <v>#N/A</v>
      </c>
      <c r="AQ26" s="293" t="e">
        <f t="shared" si="17"/>
        <v>#N/A</v>
      </c>
    </row>
    <row r="27" spans="1:43">
      <c r="A27" s="142" t="s">
        <v>462</v>
      </c>
      <c r="B27" s="167" t="s">
        <v>263</v>
      </c>
      <c r="C27" s="40" t="str">
        <f>IFERROR((VLOOKUP(CONCATENATE($B27,C$3),Data!$1:$1000,(MATCH($C$1,Data!$4:$4,FALSE)),FALSE)*C$4),"")</f>
        <v/>
      </c>
      <c r="D27" s="41" t="str">
        <f>IFERROR((VLOOKUP(CONCATENATE($B27,D$3),Data!$1:$1000,(MATCH($C$1,Data!$4:$4,FALSE)),FALSE)*D$4),"")</f>
        <v/>
      </c>
      <c r="E27" s="41" t="str">
        <f>IFERROR((VLOOKUP(CONCATENATE($B27,E$3),Data!$1:$1000,(MATCH($C$1,Data!$4:$4,FALSE)),FALSE)*E$4),"")</f>
        <v/>
      </c>
      <c r="F27" s="41" t="str">
        <f>IFERROR((VLOOKUP(CONCATENATE($B27,F$3),Data!$1:$1000,(MATCH($C$1,Data!$4:$4,FALSE)),FALSE)*F$4),"")</f>
        <v/>
      </c>
      <c r="G27" s="42" t="str">
        <f>IFERROR((VLOOKUP(CONCATENATE($B27,G$3),Data!$1:$1000,(MATCH($C$1,Data!$4:$4,FALSE)),FALSE)*G$4),"")</f>
        <v/>
      </c>
      <c r="I27" s="95" t="str">
        <f t="shared" si="1"/>
        <v>Orkney and Shetland</v>
      </c>
      <c r="J27" s="96" t="str">
        <f t="shared" si="2"/>
        <v>Orkney</v>
      </c>
      <c r="K27" s="40" t="str">
        <f>IFERROR((VLOOKUP(CONCATENATE($J27,K$3),Data!$1:$1000,(MATCH($K$1,Data!$4:$4,FALSE)),FALSE)*K$4),"")</f>
        <v/>
      </c>
      <c r="L27" s="41" t="str">
        <f>IFERROR((VLOOKUP(CONCATENATE($J27,L$3),Data!$1:$1000,(MATCH($K$1,Data!$4:$4,FALSE)),FALSE)*L$4),"")</f>
        <v/>
      </c>
      <c r="M27" s="41" t="str">
        <f>IFERROR((VLOOKUP(CONCATENATE($J27,M$3),Data!$1:$1000,(MATCH($K$1,Data!$4:$4,FALSE)),FALSE)*M$4),"")</f>
        <v/>
      </c>
      <c r="N27" s="41" t="str">
        <f>IFERROR((VLOOKUP(CONCATENATE($J27,N$3),Data!$1:$1000,(MATCH($K$1,Data!$4:$4,FALSE)),FALSE)*N$4),"")</f>
        <v/>
      </c>
      <c r="O27" s="42" t="str">
        <f>IFERROR((VLOOKUP(CONCATENATE($J27,O$3),Data!$1:$1000,(MATCH($K$1,Data!$4:$4,FALSE)),FALSE)*O$4),"")</f>
        <v/>
      </c>
      <c r="Q27" s="95" t="str">
        <f t="shared" si="3"/>
        <v>Orkney and Shetland</v>
      </c>
      <c r="R27" s="96" t="str">
        <f t="shared" si="4"/>
        <v>Orkney</v>
      </c>
      <c r="S27" s="63" t="str">
        <f t="shared" si="5"/>
        <v/>
      </c>
      <c r="T27" s="64" t="str">
        <f t="shared" si="6"/>
        <v/>
      </c>
      <c r="U27" s="64" t="str">
        <f t="shared" si="7"/>
        <v/>
      </c>
      <c r="V27" s="64" t="str">
        <f t="shared" si="8"/>
        <v/>
      </c>
      <c r="W27" s="65" t="str">
        <f t="shared" si="9"/>
        <v/>
      </c>
      <c r="AH27" s="180" t="str">
        <f t="shared" si="10"/>
        <v/>
      </c>
      <c r="AI27" s="180" t="str">
        <f t="shared" si="11"/>
        <v/>
      </c>
      <c r="AJ27" s="180" t="str">
        <f t="shared" si="12"/>
        <v/>
      </c>
      <c r="AK27" s="180" t="str">
        <f t="shared" si="13"/>
        <v/>
      </c>
      <c r="AL27" s="180" t="str">
        <f t="shared" si="14"/>
        <v/>
      </c>
      <c r="AM27" s="180" t="str">
        <f>HLOOKUP($AM$3,$AH$3:$AL$36,25,0)</f>
        <v/>
      </c>
      <c r="AN27" s="180" t="str">
        <f t="shared" si="15"/>
        <v>Orkney</v>
      </c>
      <c r="AO27" s="46">
        <v>23</v>
      </c>
      <c r="AP27" s="29" t="e">
        <f t="shared" si="16"/>
        <v>#N/A</v>
      </c>
      <c r="AQ27" s="293" t="e">
        <f t="shared" si="17"/>
        <v>#N/A</v>
      </c>
    </row>
    <row r="28" spans="1:43">
      <c r="A28" s="142" t="s">
        <v>463</v>
      </c>
      <c r="B28" s="167" t="s">
        <v>264</v>
      </c>
      <c r="C28" s="40" t="str">
        <f>IFERROR((VLOOKUP(CONCATENATE($B28,C$3),Data!$1:$1000,(MATCH($C$1,Data!$4:$4,FALSE)),FALSE)*C$4),"")</f>
        <v/>
      </c>
      <c r="D28" s="41" t="str">
        <f>IFERROR((VLOOKUP(CONCATENATE($B28,D$3),Data!$1:$1000,(MATCH($C$1,Data!$4:$4,FALSE)),FALSE)*D$4),"")</f>
        <v/>
      </c>
      <c r="E28" s="41" t="str">
        <f>IFERROR((VLOOKUP(CONCATENATE($B28,E$3),Data!$1:$1000,(MATCH($C$1,Data!$4:$4,FALSE)),FALSE)*E$4),"")</f>
        <v/>
      </c>
      <c r="F28" s="41" t="str">
        <f>IFERROR((VLOOKUP(CONCATENATE($B28,F$3),Data!$1:$1000,(MATCH($C$1,Data!$4:$4,FALSE)),FALSE)*F$4),"")</f>
        <v/>
      </c>
      <c r="G28" s="42" t="str">
        <f>IFERROR((VLOOKUP(CONCATENATE($B28,G$3),Data!$1:$1000,(MATCH($C$1,Data!$4:$4,FALSE)),FALSE)*G$4),"")</f>
        <v/>
      </c>
      <c r="I28" s="95" t="str">
        <f t="shared" si="1"/>
        <v>Exc. Orkney and Shetland</v>
      </c>
      <c r="J28" s="96" t="str">
        <f t="shared" si="2"/>
        <v>Perth and Kinross</v>
      </c>
      <c r="K28" s="40" t="str">
        <f>IFERROR((VLOOKUP(CONCATENATE($J28,K$3),Data!$1:$1000,(MATCH($K$1,Data!$4:$4,FALSE)),FALSE)*K$4),"")</f>
        <v/>
      </c>
      <c r="L28" s="41" t="str">
        <f>IFERROR((VLOOKUP(CONCATENATE($J28,L$3),Data!$1:$1000,(MATCH($K$1,Data!$4:$4,FALSE)),FALSE)*L$4),"")</f>
        <v/>
      </c>
      <c r="M28" s="41" t="str">
        <f>IFERROR((VLOOKUP(CONCATENATE($J28,M$3),Data!$1:$1000,(MATCH($K$1,Data!$4:$4,FALSE)),FALSE)*M$4),"")</f>
        <v/>
      </c>
      <c r="N28" s="41" t="str">
        <f>IFERROR((VLOOKUP(CONCATENATE($J28,N$3),Data!$1:$1000,(MATCH($K$1,Data!$4:$4,FALSE)),FALSE)*N$4),"")</f>
        <v/>
      </c>
      <c r="O28" s="42" t="str">
        <f>IFERROR((VLOOKUP(CONCATENATE($J28,O$3),Data!$1:$1000,(MATCH($K$1,Data!$4:$4,FALSE)),FALSE)*O$4),"")</f>
        <v/>
      </c>
      <c r="Q28" s="95" t="str">
        <f t="shared" si="3"/>
        <v>Exc. Orkney and Shetland</v>
      </c>
      <c r="R28" s="96" t="str">
        <f t="shared" si="4"/>
        <v>Perth and Kinross</v>
      </c>
      <c r="S28" s="63" t="str">
        <f t="shared" si="5"/>
        <v/>
      </c>
      <c r="T28" s="64" t="str">
        <f t="shared" si="6"/>
        <v/>
      </c>
      <c r="U28" s="64" t="str">
        <f t="shared" si="7"/>
        <v/>
      </c>
      <c r="V28" s="64" t="str">
        <f t="shared" si="8"/>
        <v/>
      </c>
      <c r="W28" s="65" t="str">
        <f t="shared" si="9"/>
        <v/>
      </c>
      <c r="AH28" s="180" t="str">
        <f t="shared" si="10"/>
        <v/>
      </c>
      <c r="AI28" s="180" t="str">
        <f t="shared" si="11"/>
        <v/>
      </c>
      <c r="AJ28" s="180" t="str">
        <f t="shared" si="12"/>
        <v/>
      </c>
      <c r="AK28" s="180" t="str">
        <f t="shared" si="13"/>
        <v/>
      </c>
      <c r="AL28" s="180" t="str">
        <f t="shared" si="14"/>
        <v/>
      </c>
      <c r="AM28" s="180" t="str">
        <f>HLOOKUP($AM$3,$AH$3:$AL$36,26,0)</f>
        <v/>
      </c>
      <c r="AN28" s="180" t="str">
        <f t="shared" si="15"/>
        <v>Perth and Kinross</v>
      </c>
      <c r="AO28" s="46">
        <v>24</v>
      </c>
      <c r="AP28" s="29" t="e">
        <f t="shared" si="16"/>
        <v>#N/A</v>
      </c>
      <c r="AQ28" s="293" t="e">
        <f t="shared" si="17"/>
        <v>#N/A</v>
      </c>
    </row>
    <row r="29" spans="1:43">
      <c r="A29" s="142" t="s">
        <v>463</v>
      </c>
      <c r="B29" s="167" t="s">
        <v>265</v>
      </c>
      <c r="C29" s="40" t="str">
        <f>IFERROR((VLOOKUP(CONCATENATE($B29,C$3),Data!$1:$1000,(MATCH($C$1,Data!$4:$4,FALSE)),FALSE)*C$4),"")</f>
        <v/>
      </c>
      <c r="D29" s="41" t="str">
        <f>IFERROR((VLOOKUP(CONCATENATE($B29,D$3),Data!$1:$1000,(MATCH($C$1,Data!$4:$4,FALSE)),FALSE)*D$4),"")</f>
        <v/>
      </c>
      <c r="E29" s="41" t="str">
        <f>IFERROR((VLOOKUP(CONCATENATE($B29,E$3),Data!$1:$1000,(MATCH($C$1,Data!$4:$4,FALSE)),FALSE)*E$4),"")</f>
        <v/>
      </c>
      <c r="F29" s="41" t="str">
        <f>IFERROR((VLOOKUP(CONCATENATE($B29,F$3),Data!$1:$1000,(MATCH($C$1,Data!$4:$4,FALSE)),FALSE)*F$4),"")</f>
        <v/>
      </c>
      <c r="G29" s="42" t="str">
        <f>IFERROR((VLOOKUP(CONCATENATE($B29,G$3),Data!$1:$1000,(MATCH($C$1,Data!$4:$4,FALSE)),FALSE)*G$4),"")</f>
        <v/>
      </c>
      <c r="I29" s="95" t="str">
        <f t="shared" si="1"/>
        <v>Exc. Orkney and Shetland</v>
      </c>
      <c r="J29" s="96" t="str">
        <f t="shared" si="2"/>
        <v>Renfrewshire</v>
      </c>
      <c r="K29" s="40" t="str">
        <f>IFERROR((VLOOKUP(CONCATENATE($J29,K$3),Data!$1:$1000,(MATCH($K$1,Data!$4:$4,FALSE)),FALSE)*K$4),"")</f>
        <v/>
      </c>
      <c r="L29" s="41" t="str">
        <f>IFERROR((VLOOKUP(CONCATENATE($J29,L$3),Data!$1:$1000,(MATCH($K$1,Data!$4:$4,FALSE)),FALSE)*L$4),"")</f>
        <v/>
      </c>
      <c r="M29" s="41" t="str">
        <f>IFERROR((VLOOKUP(CONCATENATE($J29,M$3),Data!$1:$1000,(MATCH($K$1,Data!$4:$4,FALSE)),FALSE)*M$4),"")</f>
        <v/>
      </c>
      <c r="N29" s="41" t="str">
        <f>IFERROR((VLOOKUP(CONCATENATE($J29,N$3),Data!$1:$1000,(MATCH($K$1,Data!$4:$4,FALSE)),FALSE)*N$4),"")</f>
        <v/>
      </c>
      <c r="O29" s="42" t="str">
        <f>IFERROR((VLOOKUP(CONCATENATE($J29,O$3),Data!$1:$1000,(MATCH($K$1,Data!$4:$4,FALSE)),FALSE)*O$4),"")</f>
        <v/>
      </c>
      <c r="Q29" s="95" t="str">
        <f t="shared" si="3"/>
        <v>Exc. Orkney and Shetland</v>
      </c>
      <c r="R29" s="96" t="str">
        <f t="shared" si="4"/>
        <v>Renfrewshire</v>
      </c>
      <c r="S29" s="63" t="str">
        <f t="shared" si="5"/>
        <v/>
      </c>
      <c r="T29" s="64" t="str">
        <f t="shared" si="6"/>
        <v/>
      </c>
      <c r="U29" s="64" t="str">
        <f t="shared" si="7"/>
        <v/>
      </c>
      <c r="V29" s="64" t="str">
        <f t="shared" si="8"/>
        <v/>
      </c>
      <c r="W29" s="65" t="str">
        <f t="shared" si="9"/>
        <v/>
      </c>
      <c r="AH29" s="180" t="str">
        <f t="shared" si="10"/>
        <v/>
      </c>
      <c r="AI29" s="180" t="str">
        <f t="shared" si="11"/>
        <v/>
      </c>
      <c r="AJ29" s="180" t="str">
        <f t="shared" si="12"/>
        <v/>
      </c>
      <c r="AK29" s="180" t="str">
        <f t="shared" si="13"/>
        <v/>
      </c>
      <c r="AL29" s="180" t="str">
        <f t="shared" si="14"/>
        <v/>
      </c>
      <c r="AM29" s="180" t="str">
        <f>HLOOKUP($AM$3,$AH$3:$AL$36,27,0)</f>
        <v/>
      </c>
      <c r="AN29" s="180" t="str">
        <f t="shared" si="15"/>
        <v>Renfrewshire</v>
      </c>
      <c r="AO29" s="46">
        <v>25</v>
      </c>
      <c r="AP29" s="29" t="e">
        <f t="shared" si="16"/>
        <v>#N/A</v>
      </c>
      <c r="AQ29" s="293" t="e">
        <f t="shared" si="17"/>
        <v>#N/A</v>
      </c>
    </row>
    <row r="30" spans="1:43">
      <c r="A30" s="142" t="s">
        <v>463</v>
      </c>
      <c r="B30" s="167" t="s">
        <v>266</v>
      </c>
      <c r="C30" s="40" t="str">
        <f>IFERROR((VLOOKUP(CONCATENATE($B30,C$3),Data!$1:$1000,(MATCH($C$1,Data!$4:$4,FALSE)),FALSE)*C$4),"")</f>
        <v/>
      </c>
      <c r="D30" s="41" t="str">
        <f>IFERROR((VLOOKUP(CONCATENATE($B30,D$3),Data!$1:$1000,(MATCH($C$1,Data!$4:$4,FALSE)),FALSE)*D$4),"")</f>
        <v/>
      </c>
      <c r="E30" s="41" t="str">
        <f>IFERROR((VLOOKUP(CONCATENATE($B30,E$3),Data!$1:$1000,(MATCH($C$1,Data!$4:$4,FALSE)),FALSE)*E$4),"")</f>
        <v/>
      </c>
      <c r="F30" s="41" t="str">
        <f>IFERROR((VLOOKUP(CONCATENATE($B30,F$3),Data!$1:$1000,(MATCH($C$1,Data!$4:$4,FALSE)),FALSE)*F$4),"")</f>
        <v/>
      </c>
      <c r="G30" s="42" t="str">
        <f>IFERROR((VLOOKUP(CONCATENATE($B30,G$3),Data!$1:$1000,(MATCH($C$1,Data!$4:$4,FALSE)),FALSE)*G$4),"")</f>
        <v/>
      </c>
      <c r="I30" s="95" t="str">
        <f t="shared" si="1"/>
        <v>Exc. Orkney and Shetland</v>
      </c>
      <c r="J30" s="96" t="str">
        <f t="shared" si="2"/>
        <v>Scottish Borders</v>
      </c>
      <c r="K30" s="40" t="str">
        <f>IFERROR((VLOOKUP(CONCATENATE($J30,K$3),Data!$1:$1000,(MATCH($K$1,Data!$4:$4,FALSE)),FALSE)*K$4),"")</f>
        <v/>
      </c>
      <c r="L30" s="41" t="str">
        <f>IFERROR((VLOOKUP(CONCATENATE($J30,L$3),Data!$1:$1000,(MATCH($K$1,Data!$4:$4,FALSE)),FALSE)*L$4),"")</f>
        <v/>
      </c>
      <c r="M30" s="41" t="str">
        <f>IFERROR((VLOOKUP(CONCATENATE($J30,M$3),Data!$1:$1000,(MATCH($K$1,Data!$4:$4,FALSE)),FALSE)*M$4),"")</f>
        <v/>
      </c>
      <c r="N30" s="41" t="str">
        <f>IFERROR((VLOOKUP(CONCATENATE($J30,N$3),Data!$1:$1000,(MATCH($K$1,Data!$4:$4,FALSE)),FALSE)*N$4),"")</f>
        <v/>
      </c>
      <c r="O30" s="42" t="str">
        <f>IFERROR((VLOOKUP(CONCATENATE($J30,O$3),Data!$1:$1000,(MATCH($K$1,Data!$4:$4,FALSE)),FALSE)*O$4),"")</f>
        <v/>
      </c>
      <c r="Q30" s="95" t="str">
        <f t="shared" si="3"/>
        <v>Exc. Orkney and Shetland</v>
      </c>
      <c r="R30" s="96" t="str">
        <f t="shared" si="4"/>
        <v>Scottish Borders</v>
      </c>
      <c r="S30" s="63" t="str">
        <f t="shared" si="5"/>
        <v/>
      </c>
      <c r="T30" s="64" t="str">
        <f t="shared" si="6"/>
        <v/>
      </c>
      <c r="U30" s="64" t="str">
        <f t="shared" si="7"/>
        <v/>
      </c>
      <c r="V30" s="64" t="str">
        <f t="shared" si="8"/>
        <v/>
      </c>
      <c r="W30" s="65" t="str">
        <f t="shared" si="9"/>
        <v/>
      </c>
      <c r="AH30" s="180" t="str">
        <f t="shared" si="10"/>
        <v/>
      </c>
      <c r="AI30" s="180" t="str">
        <f t="shared" si="11"/>
        <v/>
      </c>
      <c r="AJ30" s="180" t="str">
        <f t="shared" si="12"/>
        <v/>
      </c>
      <c r="AK30" s="180" t="str">
        <f t="shared" si="13"/>
        <v/>
      </c>
      <c r="AL30" s="180" t="str">
        <f t="shared" si="14"/>
        <v/>
      </c>
      <c r="AM30" s="180" t="str">
        <f>HLOOKUP($AM$3,$AH$3:$AL$36,28,0)</f>
        <v/>
      </c>
      <c r="AN30" s="180" t="str">
        <f t="shared" si="15"/>
        <v>Scottish Borders</v>
      </c>
      <c r="AO30" s="46">
        <v>26</v>
      </c>
      <c r="AP30" s="29" t="e">
        <f t="shared" si="16"/>
        <v>#N/A</v>
      </c>
      <c r="AQ30" s="293" t="e">
        <f t="shared" si="17"/>
        <v>#N/A</v>
      </c>
    </row>
    <row r="31" spans="1:43">
      <c r="A31" s="142" t="s">
        <v>462</v>
      </c>
      <c r="B31" s="167" t="s">
        <v>267</v>
      </c>
      <c r="C31" s="40" t="str">
        <f>IFERROR((VLOOKUP(CONCATENATE($B31,C$3),Data!$1:$1000,(MATCH($C$1,Data!$4:$4,FALSE)),FALSE)*C$4),"")</f>
        <v/>
      </c>
      <c r="D31" s="41" t="str">
        <f>IFERROR((VLOOKUP(CONCATENATE($B31,D$3),Data!$1:$1000,(MATCH($C$1,Data!$4:$4,FALSE)),FALSE)*D$4),"")</f>
        <v/>
      </c>
      <c r="E31" s="41" t="str">
        <f>IFERROR((VLOOKUP(CONCATENATE($B31,E$3),Data!$1:$1000,(MATCH($C$1,Data!$4:$4,FALSE)),FALSE)*E$4),"")</f>
        <v/>
      </c>
      <c r="F31" s="41" t="str">
        <f>IFERROR((VLOOKUP(CONCATENATE($B31,F$3),Data!$1:$1000,(MATCH($C$1,Data!$4:$4,FALSE)),FALSE)*F$4),"")</f>
        <v/>
      </c>
      <c r="G31" s="42" t="str">
        <f>IFERROR((VLOOKUP(CONCATENATE($B31,G$3),Data!$1:$1000,(MATCH($C$1,Data!$4:$4,FALSE)),FALSE)*G$4),"")</f>
        <v/>
      </c>
      <c r="I31" s="95" t="str">
        <f t="shared" si="1"/>
        <v>Orkney and Shetland</v>
      </c>
      <c r="J31" s="96" t="str">
        <f t="shared" si="2"/>
        <v>Shetland</v>
      </c>
      <c r="K31" s="40" t="str">
        <f>IFERROR((VLOOKUP(CONCATENATE($J31,K$3),Data!$1:$1000,(MATCH($K$1,Data!$4:$4,FALSE)),FALSE)*K$4),"")</f>
        <v/>
      </c>
      <c r="L31" s="41" t="str">
        <f>IFERROR((VLOOKUP(CONCATENATE($J31,L$3),Data!$1:$1000,(MATCH($K$1,Data!$4:$4,FALSE)),FALSE)*L$4),"")</f>
        <v/>
      </c>
      <c r="M31" s="41" t="str">
        <f>IFERROR((VLOOKUP(CONCATENATE($J31,M$3),Data!$1:$1000,(MATCH($K$1,Data!$4:$4,FALSE)),FALSE)*M$4),"")</f>
        <v/>
      </c>
      <c r="N31" s="41" t="str">
        <f>IFERROR((VLOOKUP(CONCATENATE($J31,N$3),Data!$1:$1000,(MATCH($K$1,Data!$4:$4,FALSE)),FALSE)*N$4),"")</f>
        <v/>
      </c>
      <c r="O31" s="42" t="str">
        <f>IFERROR((VLOOKUP(CONCATENATE($J31,O$3),Data!$1:$1000,(MATCH($K$1,Data!$4:$4,FALSE)),FALSE)*O$4),"")</f>
        <v/>
      </c>
      <c r="Q31" s="95" t="str">
        <f t="shared" si="3"/>
        <v>Orkney and Shetland</v>
      </c>
      <c r="R31" s="96" t="str">
        <f t="shared" si="4"/>
        <v>Shetland</v>
      </c>
      <c r="S31" s="63" t="str">
        <f t="shared" si="5"/>
        <v/>
      </c>
      <c r="T31" s="64" t="str">
        <f t="shared" si="6"/>
        <v/>
      </c>
      <c r="U31" s="64" t="str">
        <f t="shared" si="7"/>
        <v/>
      </c>
      <c r="V31" s="64" t="str">
        <f t="shared" si="8"/>
        <v/>
      </c>
      <c r="W31" s="65" t="str">
        <f t="shared" si="9"/>
        <v/>
      </c>
      <c r="AH31" s="180" t="str">
        <f t="shared" si="10"/>
        <v/>
      </c>
      <c r="AI31" s="180" t="str">
        <f t="shared" si="11"/>
        <v/>
      </c>
      <c r="AJ31" s="180" t="str">
        <f t="shared" si="12"/>
        <v/>
      </c>
      <c r="AK31" s="180" t="str">
        <f t="shared" si="13"/>
        <v/>
      </c>
      <c r="AL31" s="180" t="str">
        <f t="shared" si="14"/>
        <v/>
      </c>
      <c r="AM31" s="180" t="str">
        <f>HLOOKUP($AM$3,$AH$3:$AL$36,29,0)</f>
        <v/>
      </c>
      <c r="AN31" s="180" t="str">
        <f t="shared" si="15"/>
        <v>Shetland</v>
      </c>
      <c r="AO31" s="46">
        <v>27</v>
      </c>
      <c r="AP31" s="29" t="e">
        <f t="shared" si="16"/>
        <v>#N/A</v>
      </c>
      <c r="AQ31" s="293" t="e">
        <f t="shared" si="17"/>
        <v>#N/A</v>
      </c>
    </row>
    <row r="32" spans="1:43">
      <c r="A32" s="142" t="s">
        <v>463</v>
      </c>
      <c r="B32" s="167" t="s">
        <v>268</v>
      </c>
      <c r="C32" s="40" t="str">
        <f>IFERROR((VLOOKUP(CONCATENATE($B32,C$3),Data!$1:$1000,(MATCH($C$1,Data!$4:$4,FALSE)),FALSE)*C$4),"")</f>
        <v/>
      </c>
      <c r="D32" s="41" t="str">
        <f>IFERROR((VLOOKUP(CONCATENATE($B32,D$3),Data!$1:$1000,(MATCH($C$1,Data!$4:$4,FALSE)),FALSE)*D$4),"")</f>
        <v/>
      </c>
      <c r="E32" s="41" t="str">
        <f>IFERROR((VLOOKUP(CONCATENATE($B32,E$3),Data!$1:$1000,(MATCH($C$1,Data!$4:$4,FALSE)),FALSE)*E$4),"")</f>
        <v/>
      </c>
      <c r="F32" s="41" t="str">
        <f>IFERROR((VLOOKUP(CONCATENATE($B32,F$3),Data!$1:$1000,(MATCH($C$1,Data!$4:$4,FALSE)),FALSE)*F$4),"")</f>
        <v/>
      </c>
      <c r="G32" s="42" t="str">
        <f>IFERROR((VLOOKUP(CONCATENATE($B32,G$3),Data!$1:$1000,(MATCH($C$1,Data!$4:$4,FALSE)),FALSE)*G$4),"")</f>
        <v/>
      </c>
      <c r="I32" s="95" t="str">
        <f t="shared" si="1"/>
        <v>Exc. Orkney and Shetland</v>
      </c>
      <c r="J32" s="96" t="str">
        <f t="shared" si="2"/>
        <v>South Ayrshire</v>
      </c>
      <c r="K32" s="40" t="str">
        <f>IFERROR((VLOOKUP(CONCATENATE($J32,K$3),Data!$1:$1000,(MATCH($K$1,Data!$4:$4,FALSE)),FALSE)*K$4),"")</f>
        <v/>
      </c>
      <c r="L32" s="41" t="str">
        <f>IFERROR((VLOOKUP(CONCATENATE($J32,L$3),Data!$1:$1000,(MATCH($K$1,Data!$4:$4,FALSE)),FALSE)*L$4),"")</f>
        <v/>
      </c>
      <c r="M32" s="41" t="str">
        <f>IFERROR((VLOOKUP(CONCATENATE($J32,M$3),Data!$1:$1000,(MATCH($K$1,Data!$4:$4,FALSE)),FALSE)*M$4),"")</f>
        <v/>
      </c>
      <c r="N32" s="41" t="str">
        <f>IFERROR((VLOOKUP(CONCATENATE($J32,N$3),Data!$1:$1000,(MATCH($K$1,Data!$4:$4,FALSE)),FALSE)*N$4),"")</f>
        <v/>
      </c>
      <c r="O32" s="42" t="str">
        <f>IFERROR((VLOOKUP(CONCATENATE($J32,O$3),Data!$1:$1000,(MATCH($K$1,Data!$4:$4,FALSE)),FALSE)*O$4),"")</f>
        <v/>
      </c>
      <c r="Q32" s="95" t="str">
        <f t="shared" si="3"/>
        <v>Exc. Orkney and Shetland</v>
      </c>
      <c r="R32" s="96" t="str">
        <f t="shared" si="4"/>
        <v>South Ayrshire</v>
      </c>
      <c r="S32" s="63" t="str">
        <f t="shared" si="5"/>
        <v/>
      </c>
      <c r="T32" s="64" t="str">
        <f t="shared" si="6"/>
        <v/>
      </c>
      <c r="U32" s="64" t="str">
        <f t="shared" si="7"/>
        <v/>
      </c>
      <c r="V32" s="64" t="str">
        <f t="shared" si="8"/>
        <v/>
      </c>
      <c r="W32" s="65" t="str">
        <f t="shared" si="9"/>
        <v/>
      </c>
      <c r="AH32" s="180" t="str">
        <f t="shared" si="10"/>
        <v/>
      </c>
      <c r="AI32" s="180" t="str">
        <f t="shared" si="11"/>
        <v/>
      </c>
      <c r="AJ32" s="180" t="str">
        <f t="shared" si="12"/>
        <v/>
      </c>
      <c r="AK32" s="180" t="str">
        <f t="shared" si="13"/>
        <v/>
      </c>
      <c r="AL32" s="180" t="str">
        <f t="shared" si="14"/>
        <v/>
      </c>
      <c r="AM32" s="180" t="str">
        <f>HLOOKUP($AM$3,$AH$3:$AL$36,30,0)</f>
        <v/>
      </c>
      <c r="AN32" s="180" t="str">
        <f t="shared" si="15"/>
        <v>South Ayrshire</v>
      </c>
      <c r="AO32" s="46">
        <v>28</v>
      </c>
      <c r="AP32" s="29" t="e">
        <f t="shared" si="16"/>
        <v>#N/A</v>
      </c>
      <c r="AQ32" s="293" t="e">
        <f t="shared" si="17"/>
        <v>#N/A</v>
      </c>
    </row>
    <row r="33" spans="1:43">
      <c r="A33" s="142" t="s">
        <v>463</v>
      </c>
      <c r="B33" s="167" t="s">
        <v>269</v>
      </c>
      <c r="C33" s="40" t="str">
        <f>IFERROR((VLOOKUP(CONCATENATE($B33,C$3),Data!$1:$1000,(MATCH($C$1,Data!$4:$4,FALSE)),FALSE)*C$4),"")</f>
        <v/>
      </c>
      <c r="D33" s="41" t="str">
        <f>IFERROR((VLOOKUP(CONCATENATE($B33,D$3),Data!$1:$1000,(MATCH($C$1,Data!$4:$4,FALSE)),FALSE)*D$4),"")</f>
        <v/>
      </c>
      <c r="E33" s="41" t="str">
        <f>IFERROR((VLOOKUP(CONCATENATE($B33,E$3),Data!$1:$1000,(MATCH($C$1,Data!$4:$4,FALSE)),FALSE)*E$4),"")</f>
        <v/>
      </c>
      <c r="F33" s="41" t="str">
        <f>IFERROR((VLOOKUP(CONCATENATE($B33,F$3),Data!$1:$1000,(MATCH($C$1,Data!$4:$4,FALSE)),FALSE)*F$4),"")</f>
        <v/>
      </c>
      <c r="G33" s="42" t="str">
        <f>IFERROR((VLOOKUP(CONCATENATE($B33,G$3),Data!$1:$1000,(MATCH($C$1,Data!$4:$4,FALSE)),FALSE)*G$4),"")</f>
        <v/>
      </c>
      <c r="I33" s="95" t="str">
        <f t="shared" si="1"/>
        <v>Exc. Orkney and Shetland</v>
      </c>
      <c r="J33" s="96" t="str">
        <f t="shared" si="2"/>
        <v>South Lanarkshire</v>
      </c>
      <c r="K33" s="40" t="str">
        <f>IFERROR((VLOOKUP(CONCATENATE($J33,K$3),Data!$1:$1000,(MATCH($K$1,Data!$4:$4,FALSE)),FALSE)*K$4),"")</f>
        <v/>
      </c>
      <c r="L33" s="41" t="str">
        <f>IFERROR((VLOOKUP(CONCATENATE($J33,L$3),Data!$1:$1000,(MATCH($K$1,Data!$4:$4,FALSE)),FALSE)*L$4),"")</f>
        <v/>
      </c>
      <c r="M33" s="41" t="str">
        <f>IFERROR((VLOOKUP(CONCATENATE($J33,M$3),Data!$1:$1000,(MATCH($K$1,Data!$4:$4,FALSE)),FALSE)*M$4),"")</f>
        <v/>
      </c>
      <c r="N33" s="41" t="str">
        <f>IFERROR((VLOOKUP(CONCATENATE($J33,N$3),Data!$1:$1000,(MATCH($K$1,Data!$4:$4,FALSE)),FALSE)*N$4),"")</f>
        <v/>
      </c>
      <c r="O33" s="42" t="str">
        <f>IFERROR((VLOOKUP(CONCATENATE($J33,O$3),Data!$1:$1000,(MATCH($K$1,Data!$4:$4,FALSE)),FALSE)*O$4),"")</f>
        <v/>
      </c>
      <c r="Q33" s="95" t="str">
        <f t="shared" si="3"/>
        <v>Exc. Orkney and Shetland</v>
      </c>
      <c r="R33" s="96" t="str">
        <f t="shared" si="4"/>
        <v>South Lanarkshire</v>
      </c>
      <c r="S33" s="63" t="str">
        <f t="shared" si="5"/>
        <v/>
      </c>
      <c r="T33" s="64" t="str">
        <f t="shared" si="6"/>
        <v/>
      </c>
      <c r="U33" s="64" t="str">
        <f t="shared" si="7"/>
        <v/>
      </c>
      <c r="V33" s="64" t="str">
        <f t="shared" si="8"/>
        <v/>
      </c>
      <c r="W33" s="65" t="str">
        <f t="shared" si="9"/>
        <v/>
      </c>
      <c r="AH33" s="180" t="str">
        <f t="shared" si="10"/>
        <v/>
      </c>
      <c r="AI33" s="180" t="str">
        <f t="shared" si="11"/>
        <v/>
      </c>
      <c r="AJ33" s="180" t="str">
        <f t="shared" si="12"/>
        <v/>
      </c>
      <c r="AK33" s="180" t="str">
        <f t="shared" si="13"/>
        <v/>
      </c>
      <c r="AL33" s="180" t="str">
        <f t="shared" si="14"/>
        <v/>
      </c>
      <c r="AM33" s="180" t="str">
        <f>HLOOKUP($AM$3,$AH$3:$AL$36,31,0)</f>
        <v/>
      </c>
      <c r="AN33" s="180" t="str">
        <f t="shared" si="15"/>
        <v>South Lanarkshire</v>
      </c>
      <c r="AO33" s="46">
        <v>29</v>
      </c>
      <c r="AP33" s="29" t="e">
        <f t="shared" si="16"/>
        <v>#N/A</v>
      </c>
      <c r="AQ33" s="293" t="e">
        <f t="shared" si="17"/>
        <v>#N/A</v>
      </c>
    </row>
    <row r="34" spans="1:43">
      <c r="A34" s="142" t="s">
        <v>463</v>
      </c>
      <c r="B34" s="167" t="s">
        <v>270</v>
      </c>
      <c r="C34" s="40" t="str">
        <f>IFERROR((VLOOKUP(CONCATENATE($B34,C$3),Data!$1:$1000,(MATCH($C$1,Data!$4:$4,FALSE)),FALSE)*C$4),"")</f>
        <v/>
      </c>
      <c r="D34" s="41" t="str">
        <f>IFERROR((VLOOKUP(CONCATENATE($B34,D$3),Data!$1:$1000,(MATCH($C$1,Data!$4:$4,FALSE)),FALSE)*D$4),"")</f>
        <v/>
      </c>
      <c r="E34" s="41" t="str">
        <f>IFERROR((VLOOKUP(CONCATENATE($B34,E$3),Data!$1:$1000,(MATCH($C$1,Data!$4:$4,FALSE)),FALSE)*E$4),"")</f>
        <v/>
      </c>
      <c r="F34" s="41" t="str">
        <f>IFERROR((VLOOKUP(CONCATENATE($B34,F$3),Data!$1:$1000,(MATCH($C$1,Data!$4:$4,FALSE)),FALSE)*F$4),"")</f>
        <v/>
      </c>
      <c r="G34" s="42" t="str">
        <f>IFERROR((VLOOKUP(CONCATENATE($B34,G$3),Data!$1:$1000,(MATCH($C$1,Data!$4:$4,FALSE)),FALSE)*G$4),"")</f>
        <v/>
      </c>
      <c r="I34" s="95" t="str">
        <f t="shared" si="1"/>
        <v>Exc. Orkney and Shetland</v>
      </c>
      <c r="J34" s="96" t="str">
        <f t="shared" si="2"/>
        <v>Stirling</v>
      </c>
      <c r="K34" s="40" t="str">
        <f>IFERROR((VLOOKUP(CONCATENATE($J34,K$3),Data!$1:$1000,(MATCH($K$1,Data!$4:$4,FALSE)),FALSE)*K$4),"")</f>
        <v/>
      </c>
      <c r="L34" s="41" t="str">
        <f>IFERROR((VLOOKUP(CONCATENATE($J34,L$3),Data!$1:$1000,(MATCH($K$1,Data!$4:$4,FALSE)),FALSE)*L$4),"")</f>
        <v/>
      </c>
      <c r="M34" s="41" t="str">
        <f>IFERROR((VLOOKUP(CONCATENATE($J34,M$3),Data!$1:$1000,(MATCH($K$1,Data!$4:$4,FALSE)),FALSE)*M$4),"")</f>
        <v/>
      </c>
      <c r="N34" s="41" t="str">
        <f>IFERROR((VLOOKUP(CONCATENATE($J34,N$3),Data!$1:$1000,(MATCH($K$1,Data!$4:$4,FALSE)),FALSE)*N$4),"")</f>
        <v/>
      </c>
      <c r="O34" s="42" t="str">
        <f>IFERROR((VLOOKUP(CONCATENATE($J34,O$3),Data!$1:$1000,(MATCH($K$1,Data!$4:$4,FALSE)),FALSE)*O$4),"")</f>
        <v/>
      </c>
      <c r="Q34" s="95" t="str">
        <f t="shared" si="3"/>
        <v>Exc. Orkney and Shetland</v>
      </c>
      <c r="R34" s="96" t="str">
        <f t="shared" si="4"/>
        <v>Stirling</v>
      </c>
      <c r="S34" s="63" t="str">
        <f t="shared" si="5"/>
        <v/>
      </c>
      <c r="T34" s="64" t="str">
        <f t="shared" si="6"/>
        <v/>
      </c>
      <c r="U34" s="64" t="str">
        <f t="shared" si="7"/>
        <v/>
      </c>
      <c r="V34" s="64" t="str">
        <f t="shared" si="8"/>
        <v/>
      </c>
      <c r="W34" s="65" t="str">
        <f t="shared" si="9"/>
        <v/>
      </c>
      <c r="AH34" s="180" t="str">
        <f t="shared" si="10"/>
        <v/>
      </c>
      <c r="AI34" s="180" t="str">
        <f t="shared" si="11"/>
        <v/>
      </c>
      <c r="AJ34" s="180" t="str">
        <f t="shared" si="12"/>
        <v/>
      </c>
      <c r="AK34" s="180" t="str">
        <f t="shared" si="13"/>
        <v/>
      </c>
      <c r="AL34" s="180" t="str">
        <f t="shared" si="14"/>
        <v/>
      </c>
      <c r="AM34" s="180" t="str">
        <f>HLOOKUP($AM$3,$AH$3:$AL$36,32,0)</f>
        <v/>
      </c>
      <c r="AN34" s="180" t="str">
        <f t="shared" si="15"/>
        <v>Stirling</v>
      </c>
      <c r="AO34" s="46">
        <v>30</v>
      </c>
      <c r="AP34" s="29" t="e">
        <f t="shared" si="16"/>
        <v>#N/A</v>
      </c>
      <c r="AQ34" s="293" t="e">
        <f t="shared" si="17"/>
        <v>#N/A</v>
      </c>
    </row>
    <row r="35" spans="1:43">
      <c r="A35" s="142" t="s">
        <v>463</v>
      </c>
      <c r="B35" s="167" t="s">
        <v>271</v>
      </c>
      <c r="C35" s="40" t="str">
        <f>IFERROR((VLOOKUP(CONCATENATE($B35,C$3),Data!$1:$1000,(MATCH($C$1,Data!$4:$4,FALSE)),FALSE)*C$4),"")</f>
        <v/>
      </c>
      <c r="D35" s="41" t="str">
        <f>IFERROR((VLOOKUP(CONCATENATE($B35,D$3),Data!$1:$1000,(MATCH($C$1,Data!$4:$4,FALSE)),FALSE)*D$4),"")</f>
        <v/>
      </c>
      <c r="E35" s="41" t="str">
        <f>IFERROR((VLOOKUP(CONCATENATE($B35,E$3),Data!$1:$1000,(MATCH($C$1,Data!$4:$4,FALSE)),FALSE)*E$4),"")</f>
        <v/>
      </c>
      <c r="F35" s="41" t="str">
        <f>IFERROR((VLOOKUP(CONCATENATE($B35,F$3),Data!$1:$1000,(MATCH($C$1,Data!$4:$4,FALSE)),FALSE)*F$4),"")</f>
        <v/>
      </c>
      <c r="G35" s="42" t="str">
        <f>IFERROR((VLOOKUP(CONCATENATE($B35,G$3),Data!$1:$1000,(MATCH($C$1,Data!$4:$4,FALSE)),FALSE)*G$4),"")</f>
        <v/>
      </c>
      <c r="I35" s="95" t="str">
        <f t="shared" si="1"/>
        <v>Exc. Orkney and Shetland</v>
      </c>
      <c r="J35" s="96" t="str">
        <f t="shared" si="2"/>
        <v>West Dunbartonshire</v>
      </c>
      <c r="K35" s="40" t="str">
        <f>IFERROR((VLOOKUP(CONCATENATE($J35,K$3),Data!$1:$1000,(MATCH($K$1,Data!$4:$4,FALSE)),FALSE)*K$4),"")</f>
        <v/>
      </c>
      <c r="L35" s="41" t="str">
        <f>IFERROR((VLOOKUP(CONCATENATE($J35,L$3),Data!$1:$1000,(MATCH($K$1,Data!$4:$4,FALSE)),FALSE)*L$4),"")</f>
        <v/>
      </c>
      <c r="M35" s="41" t="str">
        <f>IFERROR((VLOOKUP(CONCATENATE($J35,M$3),Data!$1:$1000,(MATCH($K$1,Data!$4:$4,FALSE)),FALSE)*M$4),"")</f>
        <v/>
      </c>
      <c r="N35" s="41" t="str">
        <f>IFERROR((VLOOKUP(CONCATENATE($J35,N$3),Data!$1:$1000,(MATCH($K$1,Data!$4:$4,FALSE)),FALSE)*N$4),"")</f>
        <v/>
      </c>
      <c r="O35" s="42" t="str">
        <f>IFERROR((VLOOKUP(CONCATENATE($J35,O$3),Data!$1:$1000,(MATCH($K$1,Data!$4:$4,FALSE)),FALSE)*O$4),"")</f>
        <v/>
      </c>
      <c r="Q35" s="95" t="str">
        <f t="shared" si="3"/>
        <v>Exc. Orkney and Shetland</v>
      </c>
      <c r="R35" s="96" t="str">
        <f t="shared" si="4"/>
        <v>West Dunbartonshire</v>
      </c>
      <c r="S35" s="63" t="str">
        <f t="shared" si="5"/>
        <v/>
      </c>
      <c r="T35" s="64" t="str">
        <f t="shared" si="6"/>
        <v/>
      </c>
      <c r="U35" s="64" t="str">
        <f t="shared" si="7"/>
        <v/>
      </c>
      <c r="V35" s="64" t="str">
        <f t="shared" si="8"/>
        <v/>
      </c>
      <c r="W35" s="65" t="str">
        <f t="shared" si="9"/>
        <v/>
      </c>
      <c r="AH35" s="180" t="str">
        <f t="shared" si="10"/>
        <v/>
      </c>
      <c r="AI35" s="180" t="str">
        <f t="shared" si="11"/>
        <v/>
      </c>
      <c r="AJ35" s="180" t="str">
        <f t="shared" si="12"/>
        <v/>
      </c>
      <c r="AK35" s="180" t="str">
        <f t="shared" si="13"/>
        <v/>
      </c>
      <c r="AL35" s="180" t="str">
        <f t="shared" si="14"/>
        <v/>
      </c>
      <c r="AM35" s="180" t="str">
        <f>HLOOKUP($AM$3,$AH$3:$AL$36,33,0)</f>
        <v/>
      </c>
      <c r="AN35" s="180" t="str">
        <f t="shared" si="15"/>
        <v>West Dunbartonshire</v>
      </c>
      <c r="AO35" s="46">
        <v>31</v>
      </c>
      <c r="AP35" s="29" t="e">
        <f t="shared" si="16"/>
        <v>#N/A</v>
      </c>
      <c r="AQ35" s="293" t="e">
        <f t="shared" si="17"/>
        <v>#N/A</v>
      </c>
    </row>
    <row r="36" spans="1:43" ht="15.75" thickBot="1">
      <c r="A36" s="143" t="s">
        <v>463</v>
      </c>
      <c r="B36" s="165" t="s">
        <v>205</v>
      </c>
      <c r="C36" s="43" t="str">
        <f>IFERROR((VLOOKUP(CONCATENATE($B36,C$3),Data!$1:$1000,(MATCH($C$1,Data!$4:$4,FALSE)),FALSE)*C$4),"")</f>
        <v/>
      </c>
      <c r="D36" s="44" t="str">
        <f>IFERROR((VLOOKUP(CONCATENATE($B36,D$3),Data!$1:$1000,(MATCH($C$1,Data!$4:$4,FALSE)),FALSE)*D$4),"")</f>
        <v/>
      </c>
      <c r="E36" s="44" t="str">
        <f>IFERROR((VLOOKUP(CONCATENATE($B36,E$3),Data!$1:$1000,(MATCH($C$1,Data!$4:$4,FALSE)),FALSE)*E$4),"")</f>
        <v/>
      </c>
      <c r="F36" s="44" t="str">
        <f>IFERROR((VLOOKUP(CONCATENATE($B36,F$3),Data!$1:$1000,(MATCH($C$1,Data!$4:$4,FALSE)),FALSE)*F$4),"")</f>
        <v/>
      </c>
      <c r="G36" s="45" t="str">
        <f>IFERROR((VLOOKUP(CONCATENATE($B36,G$3),Data!$1:$1000,(MATCH($C$1,Data!$4:$4,FALSE)),FALSE)*G$4),"")</f>
        <v/>
      </c>
      <c r="I36" s="97" t="str">
        <f t="shared" si="1"/>
        <v>Exc. Orkney and Shetland</v>
      </c>
      <c r="J36" s="98" t="str">
        <f t="shared" si="2"/>
        <v>West Lothian</v>
      </c>
      <c r="K36" s="43" t="str">
        <f>IFERROR((VLOOKUP(CONCATENATE($J36,K$3),Data!$1:$1000,(MATCH($K$1,Data!$4:$4,FALSE)),FALSE)*K$4),"")</f>
        <v/>
      </c>
      <c r="L36" s="44" t="str">
        <f>IFERROR((VLOOKUP(CONCATENATE($J36,L$3),Data!$1:$1000,(MATCH($K$1,Data!$4:$4,FALSE)),FALSE)*L$4),"")</f>
        <v/>
      </c>
      <c r="M36" s="44" t="str">
        <f>IFERROR((VLOOKUP(CONCATENATE($J36,M$3),Data!$1:$1000,(MATCH($K$1,Data!$4:$4,FALSE)),FALSE)*M$4),"")</f>
        <v/>
      </c>
      <c r="N36" s="44" t="str">
        <f>IFERROR((VLOOKUP(CONCATENATE($J36,N$3),Data!$1:$1000,(MATCH($K$1,Data!$4:$4,FALSE)),FALSE)*N$4),"")</f>
        <v/>
      </c>
      <c r="O36" s="45" t="str">
        <f>IFERROR((VLOOKUP(CONCATENATE($J36,O$3),Data!$1:$1000,(MATCH($K$1,Data!$4:$4,FALSE)),FALSE)*O$4),"")</f>
        <v/>
      </c>
      <c r="Q36" s="97" t="str">
        <f t="shared" si="3"/>
        <v>Exc. Orkney and Shetland</v>
      </c>
      <c r="R36" s="98" t="str">
        <f t="shared" si="4"/>
        <v>West Lothian</v>
      </c>
      <c r="S36" s="66" t="str">
        <f t="shared" si="5"/>
        <v/>
      </c>
      <c r="T36" s="67" t="str">
        <f t="shared" si="6"/>
        <v/>
      </c>
      <c r="U36" s="67" t="str">
        <f t="shared" si="7"/>
        <v/>
      </c>
      <c r="V36" s="67" t="str">
        <f t="shared" si="8"/>
        <v/>
      </c>
      <c r="W36" s="68" t="str">
        <f t="shared" si="9"/>
        <v/>
      </c>
      <c r="AH36" s="180" t="str">
        <f t="shared" si="10"/>
        <v/>
      </c>
      <c r="AI36" s="180" t="str">
        <f t="shared" si="11"/>
        <v/>
      </c>
      <c r="AJ36" s="180" t="str">
        <f t="shared" si="12"/>
        <v/>
      </c>
      <c r="AK36" s="180" t="str">
        <f t="shared" si="13"/>
        <v/>
      </c>
      <c r="AL36" s="180" t="str">
        <f t="shared" si="14"/>
        <v/>
      </c>
      <c r="AM36" s="180" t="str">
        <f>HLOOKUP($AM$3,$AH$3:$AL$36,34,0)</f>
        <v/>
      </c>
      <c r="AN36" s="180" t="str">
        <f>R36</f>
        <v>West Lothian</v>
      </c>
      <c r="AO36" s="47">
        <v>32</v>
      </c>
      <c r="AP36" s="33" t="e">
        <f t="shared" si="16"/>
        <v>#N/A</v>
      </c>
      <c r="AQ36" s="294" t="e">
        <f t="shared" si="17"/>
        <v>#N/A</v>
      </c>
    </row>
    <row r="37" spans="1:43">
      <c r="C37" s="23"/>
      <c r="D37" s="23"/>
      <c r="E37" s="23"/>
      <c r="F37" s="23"/>
      <c r="G37" s="23"/>
      <c r="K37" s="23"/>
      <c r="L37" s="23"/>
      <c r="M37" s="23"/>
      <c r="N37" s="23"/>
      <c r="O37" s="23"/>
    </row>
    <row r="38" spans="1:43">
      <c r="B38" s="22" t="s">
        <v>222</v>
      </c>
      <c r="C38" s="53">
        <f t="shared" ref="C38:G38" si="18">SUM(C5:C36)</f>
        <v>0</v>
      </c>
      <c r="D38" s="53">
        <f t="shared" si="18"/>
        <v>0</v>
      </c>
      <c r="E38" s="53">
        <f t="shared" si="18"/>
        <v>0</v>
      </c>
      <c r="F38" s="53">
        <f t="shared" si="18"/>
        <v>0</v>
      </c>
      <c r="G38" s="53">
        <f t="shared" si="18"/>
        <v>0</v>
      </c>
      <c r="J38" s="22" t="s">
        <v>222</v>
      </c>
      <c r="K38" s="53">
        <f t="shared" ref="K38:O38" si="19">SUM(K5:K36)</f>
        <v>0</v>
      </c>
      <c r="L38" s="53">
        <f t="shared" si="19"/>
        <v>0</v>
      </c>
      <c r="M38" s="53">
        <f t="shared" si="19"/>
        <v>0</v>
      </c>
      <c r="N38" s="53">
        <f t="shared" si="19"/>
        <v>0</v>
      </c>
      <c r="O38" s="53">
        <f t="shared" si="19"/>
        <v>0</v>
      </c>
      <c r="Q38" s="22"/>
      <c r="R38" s="22" t="s">
        <v>222</v>
      </c>
      <c r="S38" s="53" t="str">
        <f>IFERROR(IF(K38&lt;&gt;0,C38/K38,""),"")</f>
        <v/>
      </c>
      <c r="T38" s="53" t="str">
        <f>IFERROR(IF(L38&lt;&gt;0,D38/L38,""),"")</f>
        <v/>
      </c>
      <c r="U38" s="53" t="str">
        <f>IFERROR(IF(M38&lt;&gt;0,E38/M38,""),"")</f>
        <v/>
      </c>
      <c r="V38" s="53" t="str">
        <f>IFERROR(IF(N38&lt;&gt;0,F38/N38,""),"")</f>
        <v/>
      </c>
      <c r="W38" s="53" t="str">
        <f>IFERROR(IF(O38&lt;&gt;0,G38/O38,""),"")</f>
        <v/>
      </c>
    </row>
    <row r="39" spans="1:43" ht="15.75" thickBot="1">
      <c r="C39" s="23"/>
      <c r="D39" s="23"/>
      <c r="E39" s="23"/>
      <c r="F39" s="23"/>
      <c r="G39" s="23"/>
      <c r="K39" s="23"/>
      <c r="L39" s="23"/>
      <c r="M39" s="23"/>
      <c r="N39" s="23"/>
      <c r="O39" s="23"/>
    </row>
    <row r="40" spans="1:43" ht="15.75" thickBot="1">
      <c r="A40" s="71" t="s">
        <v>210</v>
      </c>
      <c r="B40" s="26"/>
      <c r="C40" s="72" t="str">
        <f>C$3</f>
        <v>2011/12</v>
      </c>
      <c r="D40" s="72" t="str">
        <f t="shared" ref="D40:G40" si="20">D$3</f>
        <v>2012/13</v>
      </c>
      <c r="E40" s="72" t="str">
        <f t="shared" si="20"/>
        <v>2013/14</v>
      </c>
      <c r="F40" s="72" t="str">
        <f t="shared" si="20"/>
        <v>2014/15</v>
      </c>
      <c r="G40" s="73" t="str">
        <f t="shared" si="20"/>
        <v>2015/16</v>
      </c>
      <c r="I40" s="71" t="s">
        <v>210</v>
      </c>
      <c r="J40" s="26"/>
      <c r="K40" s="72" t="str">
        <f>K$3</f>
        <v>2011/12</v>
      </c>
      <c r="L40" s="72" t="str">
        <f t="shared" ref="L40:O40" si="21">L$3</f>
        <v>2012/13</v>
      </c>
      <c r="M40" s="72" t="str">
        <f t="shared" si="21"/>
        <v>2013/14</v>
      </c>
      <c r="N40" s="72" t="str">
        <f t="shared" si="21"/>
        <v>2014/15</v>
      </c>
      <c r="O40" s="73" t="str">
        <f t="shared" si="21"/>
        <v>2015/16</v>
      </c>
      <c r="Q40" s="71" t="s">
        <v>210</v>
      </c>
      <c r="R40" s="26"/>
      <c r="S40" s="72" t="str">
        <f>S$3</f>
        <v>2011/12</v>
      </c>
      <c r="T40" s="72" t="str">
        <f t="shared" ref="T40:W40" si="22">T$3</f>
        <v>2012/13</v>
      </c>
      <c r="U40" s="72" t="str">
        <f t="shared" si="22"/>
        <v>2013/14</v>
      </c>
      <c r="V40" s="72" t="str">
        <f t="shared" si="22"/>
        <v>2014/15</v>
      </c>
      <c r="W40" s="73" t="str">
        <f t="shared" si="22"/>
        <v>2015/16</v>
      </c>
    </row>
    <row r="41" spans="1:43" ht="15.75" thickBot="1">
      <c r="A41" s="46"/>
      <c r="B41" s="241">
        <f>'Main input sheet'!B3</f>
        <v>0</v>
      </c>
      <c r="C41" s="41">
        <f t="shared" ref="C41:G45" si="23">SUMIF(B$5:B$36,$B41,C$5:C$36)</f>
        <v>0</v>
      </c>
      <c r="D41" s="41">
        <f t="shared" si="23"/>
        <v>0</v>
      </c>
      <c r="E41" s="41">
        <f t="shared" si="23"/>
        <v>0</v>
      </c>
      <c r="F41" s="41">
        <f t="shared" si="23"/>
        <v>0</v>
      </c>
      <c r="G41" s="42">
        <f t="shared" si="23"/>
        <v>0</v>
      </c>
      <c r="I41" s="46"/>
      <c r="J41" s="54" t="str">
        <f>IF(B41&lt;&gt;0,B41,"")</f>
        <v/>
      </c>
      <c r="K41" s="41">
        <f t="shared" ref="K41:O45" si="24">SUMIF($J$5:$J$36,$J41,K$5:K$36)</f>
        <v>0</v>
      </c>
      <c r="L41" s="41">
        <f t="shared" si="24"/>
        <v>0</v>
      </c>
      <c r="M41" s="41">
        <f t="shared" si="24"/>
        <v>0</v>
      </c>
      <c r="N41" s="41">
        <f t="shared" si="24"/>
        <v>0</v>
      </c>
      <c r="O41" s="42">
        <f t="shared" si="24"/>
        <v>0</v>
      </c>
      <c r="Q41" s="46"/>
      <c r="R41" s="54" t="str">
        <f>IF(J41&lt;&gt;"",J41,"")</f>
        <v/>
      </c>
      <c r="S41" s="80" t="str">
        <f t="shared" ref="S41:W47" si="25">IFERROR(IF(K41&lt;&gt;0,C41/K41,""),"")</f>
        <v/>
      </c>
      <c r="T41" s="80" t="str">
        <f t="shared" si="25"/>
        <v/>
      </c>
      <c r="U41" s="80" t="str">
        <f t="shared" si="25"/>
        <v/>
      </c>
      <c r="V41" s="80" t="str">
        <f t="shared" si="25"/>
        <v/>
      </c>
      <c r="W41" s="81" t="str">
        <f t="shared" si="25"/>
        <v/>
      </c>
    </row>
    <row r="42" spans="1:43" ht="15.75" thickBot="1">
      <c r="A42" s="46"/>
      <c r="B42" s="241">
        <f>'Main input sheet'!A10</f>
        <v>0</v>
      </c>
      <c r="C42" s="41">
        <f t="shared" si="23"/>
        <v>0</v>
      </c>
      <c r="D42" s="41">
        <f t="shared" si="23"/>
        <v>0</v>
      </c>
      <c r="E42" s="41">
        <f t="shared" si="23"/>
        <v>0</v>
      </c>
      <c r="F42" s="41">
        <f t="shared" si="23"/>
        <v>0</v>
      </c>
      <c r="G42" s="42">
        <f t="shared" si="23"/>
        <v>0</v>
      </c>
      <c r="I42" s="46"/>
      <c r="J42" s="54" t="str">
        <f>IF(B42&lt;&gt;0,B42,"")</f>
        <v/>
      </c>
      <c r="K42" s="41">
        <f t="shared" si="24"/>
        <v>0</v>
      </c>
      <c r="L42" s="41">
        <f t="shared" si="24"/>
        <v>0</v>
      </c>
      <c r="M42" s="41">
        <f t="shared" si="24"/>
        <v>0</v>
      </c>
      <c r="N42" s="41">
        <f t="shared" si="24"/>
        <v>0</v>
      </c>
      <c r="O42" s="42">
        <f t="shared" si="24"/>
        <v>0</v>
      </c>
      <c r="Q42" s="46"/>
      <c r="R42" s="54" t="str">
        <f>IF(J42&lt;&gt;"",J42,"")</f>
        <v/>
      </c>
      <c r="S42" s="80" t="str">
        <f t="shared" si="25"/>
        <v/>
      </c>
      <c r="T42" s="80" t="str">
        <f t="shared" si="25"/>
        <v/>
      </c>
      <c r="U42" s="80" t="str">
        <f t="shared" si="25"/>
        <v/>
      </c>
      <c r="V42" s="80" t="str">
        <f t="shared" si="25"/>
        <v/>
      </c>
      <c r="W42" s="81" t="str">
        <f t="shared" si="25"/>
        <v/>
      </c>
    </row>
    <row r="43" spans="1:43" ht="15.75" thickBot="1">
      <c r="A43" s="46"/>
      <c r="B43" s="241">
        <f>'Main input sheet'!A11</f>
        <v>0</v>
      </c>
      <c r="C43" s="41">
        <f t="shared" si="23"/>
        <v>0</v>
      </c>
      <c r="D43" s="41">
        <f t="shared" si="23"/>
        <v>0</v>
      </c>
      <c r="E43" s="41">
        <f t="shared" si="23"/>
        <v>0</v>
      </c>
      <c r="F43" s="41">
        <f t="shared" si="23"/>
        <v>0</v>
      </c>
      <c r="G43" s="42">
        <f t="shared" si="23"/>
        <v>0</v>
      </c>
      <c r="I43" s="46"/>
      <c r="J43" s="54" t="str">
        <f>IF(B43&lt;&gt;0,B43,"")</f>
        <v/>
      </c>
      <c r="K43" s="41">
        <f t="shared" si="24"/>
        <v>0</v>
      </c>
      <c r="L43" s="41">
        <f t="shared" si="24"/>
        <v>0</v>
      </c>
      <c r="M43" s="41">
        <f t="shared" si="24"/>
        <v>0</v>
      </c>
      <c r="N43" s="41">
        <f t="shared" si="24"/>
        <v>0</v>
      </c>
      <c r="O43" s="42">
        <f t="shared" si="24"/>
        <v>0</v>
      </c>
      <c r="Q43" s="46"/>
      <c r="R43" s="54" t="str">
        <f>IF(J43&lt;&gt;"",J43,"")</f>
        <v/>
      </c>
      <c r="S43" s="80" t="str">
        <f t="shared" si="25"/>
        <v/>
      </c>
      <c r="T43" s="80" t="str">
        <f t="shared" si="25"/>
        <v/>
      </c>
      <c r="U43" s="80" t="str">
        <f t="shared" si="25"/>
        <v/>
      </c>
      <c r="V43" s="80" t="str">
        <f t="shared" si="25"/>
        <v/>
      </c>
      <c r="W43" s="81" t="str">
        <f t="shared" si="25"/>
        <v/>
      </c>
    </row>
    <row r="44" spans="1:43" ht="15.75" thickBot="1">
      <c r="A44" s="46"/>
      <c r="B44" s="241">
        <f>'Main input sheet'!A12</f>
        <v>0</v>
      </c>
      <c r="C44" s="41">
        <f t="shared" si="23"/>
        <v>0</v>
      </c>
      <c r="D44" s="41">
        <f t="shared" si="23"/>
        <v>0</v>
      </c>
      <c r="E44" s="41">
        <f t="shared" si="23"/>
        <v>0</v>
      </c>
      <c r="F44" s="41">
        <f t="shared" si="23"/>
        <v>0</v>
      </c>
      <c r="G44" s="42">
        <f t="shared" si="23"/>
        <v>0</v>
      </c>
      <c r="I44" s="46"/>
      <c r="J44" s="54" t="str">
        <f>IF(B44&lt;&gt;0,B44,"")</f>
        <v/>
      </c>
      <c r="K44" s="41">
        <f t="shared" si="24"/>
        <v>0</v>
      </c>
      <c r="L44" s="41">
        <f t="shared" si="24"/>
        <v>0</v>
      </c>
      <c r="M44" s="41">
        <f t="shared" si="24"/>
        <v>0</v>
      </c>
      <c r="N44" s="41">
        <f t="shared" si="24"/>
        <v>0</v>
      </c>
      <c r="O44" s="42">
        <f t="shared" si="24"/>
        <v>0</v>
      </c>
      <c r="Q44" s="46"/>
      <c r="R44" s="54" t="str">
        <f>IF(J44&lt;&gt;"",J44,"")</f>
        <v/>
      </c>
      <c r="S44" s="80" t="str">
        <f t="shared" si="25"/>
        <v/>
      </c>
      <c r="T44" s="80" t="str">
        <f t="shared" si="25"/>
        <v/>
      </c>
      <c r="U44" s="80" t="str">
        <f t="shared" si="25"/>
        <v/>
      </c>
      <c r="V44" s="80" t="str">
        <f t="shared" si="25"/>
        <v/>
      </c>
      <c r="W44" s="81" t="str">
        <f t="shared" si="25"/>
        <v/>
      </c>
    </row>
    <row r="45" spans="1:43" ht="15.75" thickBot="1">
      <c r="A45" s="46"/>
      <c r="B45" s="241">
        <f>'Main input sheet'!A13</f>
        <v>0</v>
      </c>
      <c r="C45" s="41">
        <f t="shared" si="23"/>
        <v>0</v>
      </c>
      <c r="D45" s="41">
        <f t="shared" si="23"/>
        <v>0</v>
      </c>
      <c r="E45" s="41">
        <f t="shared" si="23"/>
        <v>0</v>
      </c>
      <c r="F45" s="41">
        <f t="shared" si="23"/>
        <v>0</v>
      </c>
      <c r="G45" s="42">
        <f t="shared" si="23"/>
        <v>0</v>
      </c>
      <c r="I45" s="46"/>
      <c r="J45" s="54" t="str">
        <f>IF(B45&lt;&gt;0,B45,"")</f>
        <v/>
      </c>
      <c r="K45" s="41">
        <f t="shared" si="24"/>
        <v>0</v>
      </c>
      <c r="L45" s="41">
        <f t="shared" si="24"/>
        <v>0</v>
      </c>
      <c r="M45" s="41">
        <f t="shared" si="24"/>
        <v>0</v>
      </c>
      <c r="N45" s="41">
        <f t="shared" si="24"/>
        <v>0</v>
      </c>
      <c r="O45" s="42">
        <f t="shared" si="24"/>
        <v>0</v>
      </c>
      <c r="Q45" s="46"/>
      <c r="R45" s="54" t="str">
        <f>IF(J45&lt;&gt;"",J45,"")</f>
        <v/>
      </c>
      <c r="S45" s="80" t="str">
        <f t="shared" si="25"/>
        <v/>
      </c>
      <c r="T45" s="80" t="str">
        <f t="shared" si="25"/>
        <v/>
      </c>
      <c r="U45" s="80" t="str">
        <f t="shared" si="25"/>
        <v/>
      </c>
      <c r="V45" s="80" t="str">
        <f t="shared" si="25"/>
        <v/>
      </c>
      <c r="W45" s="81" t="str">
        <f t="shared" si="25"/>
        <v/>
      </c>
    </row>
    <row r="46" spans="1:43">
      <c r="A46" s="46"/>
      <c r="B46" s="30" t="s">
        <v>211</v>
      </c>
      <c r="C46" s="74">
        <f>SUM(C41:C45)</f>
        <v>0</v>
      </c>
      <c r="D46" s="74">
        <f t="shared" ref="D46:G46" si="26">SUM(D41:D45)</f>
        <v>0</v>
      </c>
      <c r="E46" s="74">
        <f t="shared" si="26"/>
        <v>0</v>
      </c>
      <c r="F46" s="74">
        <f t="shared" si="26"/>
        <v>0</v>
      </c>
      <c r="G46" s="75">
        <f t="shared" si="26"/>
        <v>0</v>
      </c>
      <c r="I46" s="46"/>
      <c r="J46" s="30" t="s">
        <v>211</v>
      </c>
      <c r="K46" s="74">
        <f>SUM(K41:K45)</f>
        <v>0</v>
      </c>
      <c r="L46" s="74">
        <f t="shared" ref="L46" si="27">SUM(L41:L45)</f>
        <v>0</v>
      </c>
      <c r="M46" s="74">
        <f t="shared" ref="M46" si="28">SUM(M41:M45)</f>
        <v>0</v>
      </c>
      <c r="N46" s="74">
        <f t="shared" ref="N46" si="29">SUM(N41:N45)</f>
        <v>0</v>
      </c>
      <c r="O46" s="75">
        <f t="shared" ref="O46" si="30">SUM(O41:O45)</f>
        <v>0</v>
      </c>
      <c r="Q46" s="46"/>
      <c r="R46" s="30" t="s">
        <v>211</v>
      </c>
      <c r="S46" s="74" t="str">
        <f t="shared" si="25"/>
        <v/>
      </c>
      <c r="T46" s="80" t="str">
        <f t="shared" si="25"/>
        <v/>
      </c>
      <c r="U46" s="80" t="str">
        <f t="shared" si="25"/>
        <v/>
      </c>
      <c r="V46" s="80" t="str">
        <f t="shared" si="25"/>
        <v/>
      </c>
      <c r="W46" s="81" t="str">
        <f t="shared" si="25"/>
        <v/>
      </c>
    </row>
    <row r="47" spans="1:43">
      <c r="A47" s="46"/>
      <c r="B47" s="30" t="s">
        <v>231</v>
      </c>
      <c r="C47" s="74">
        <f>C38</f>
        <v>0</v>
      </c>
      <c r="D47" s="74">
        <f t="shared" ref="D47:G47" si="31">D38</f>
        <v>0</v>
      </c>
      <c r="E47" s="74">
        <f t="shared" si="31"/>
        <v>0</v>
      </c>
      <c r="F47" s="74">
        <f t="shared" si="31"/>
        <v>0</v>
      </c>
      <c r="G47" s="75">
        <f t="shared" si="31"/>
        <v>0</v>
      </c>
      <c r="I47" s="46"/>
      <c r="J47" s="30" t="s">
        <v>231</v>
      </c>
      <c r="K47" s="74">
        <f>K38</f>
        <v>0</v>
      </c>
      <c r="L47" s="74">
        <f t="shared" ref="L47:O47" si="32">L38</f>
        <v>0</v>
      </c>
      <c r="M47" s="74">
        <f t="shared" si="32"/>
        <v>0</v>
      </c>
      <c r="N47" s="74">
        <f t="shared" si="32"/>
        <v>0</v>
      </c>
      <c r="O47" s="75">
        <f t="shared" si="32"/>
        <v>0</v>
      </c>
      <c r="Q47" s="46"/>
      <c r="R47" s="30" t="s">
        <v>232</v>
      </c>
      <c r="S47" s="74" t="str">
        <f t="shared" si="25"/>
        <v/>
      </c>
      <c r="T47" s="74" t="str">
        <f t="shared" si="25"/>
        <v/>
      </c>
      <c r="U47" s="74" t="str">
        <f t="shared" si="25"/>
        <v/>
      </c>
      <c r="V47" s="74" t="str">
        <f t="shared" si="25"/>
        <v/>
      </c>
      <c r="W47" s="75" t="str">
        <f t="shared" si="25"/>
        <v/>
      </c>
    </row>
    <row r="48" spans="1:43" ht="15.75" thickBot="1">
      <c r="A48" s="47"/>
      <c r="B48" s="33" t="s">
        <v>212</v>
      </c>
      <c r="C48" s="76" t="str">
        <f>IFERROR(C46/C38,"")</f>
        <v/>
      </c>
      <c r="D48" s="76" t="str">
        <f t="shared" ref="D48:G48" si="33">IFERROR(D46/D38,"")</f>
        <v/>
      </c>
      <c r="E48" s="76" t="str">
        <f t="shared" si="33"/>
        <v/>
      </c>
      <c r="F48" s="76" t="str">
        <f t="shared" si="33"/>
        <v/>
      </c>
      <c r="G48" s="77" t="str">
        <f t="shared" si="33"/>
        <v/>
      </c>
      <c r="I48" s="47"/>
      <c r="J48" s="33" t="s">
        <v>212</v>
      </c>
      <c r="K48" s="76" t="str">
        <f>IFERROR(K46/K38,"")</f>
        <v/>
      </c>
      <c r="L48" s="76" t="str">
        <f t="shared" ref="L48:O48" si="34">IFERROR(L46/L38,"")</f>
        <v/>
      </c>
      <c r="M48" s="76" t="str">
        <f t="shared" si="34"/>
        <v/>
      </c>
      <c r="N48" s="76" t="str">
        <f t="shared" si="34"/>
        <v/>
      </c>
      <c r="O48" s="77" t="str">
        <f t="shared" si="34"/>
        <v/>
      </c>
      <c r="Q48" s="47"/>
      <c r="R48" s="33"/>
      <c r="S48" s="33"/>
      <c r="T48" s="33"/>
      <c r="U48" s="33"/>
      <c r="V48" s="33"/>
      <c r="W48" s="48"/>
    </row>
    <row r="49" spans="1:43">
      <c r="C49" s="23"/>
      <c r="D49" s="23"/>
      <c r="E49" s="23"/>
      <c r="F49" s="23"/>
      <c r="G49" s="23"/>
      <c r="K49" s="23"/>
      <c r="L49" s="23"/>
      <c r="M49" s="23"/>
      <c r="N49" s="23"/>
      <c r="O49" s="23"/>
    </row>
    <row r="50" spans="1:43" ht="15.75" thickBot="1">
      <c r="C50" s="23"/>
      <c r="D50" s="23"/>
      <c r="E50" s="23"/>
      <c r="F50" s="23"/>
      <c r="G50" s="23"/>
      <c r="K50" s="23"/>
      <c r="L50" s="23"/>
      <c r="M50" s="23"/>
      <c r="N50" s="23"/>
      <c r="O50" s="23"/>
    </row>
    <row r="51" spans="1:43" s="22" customFormat="1" ht="15.75" thickBot="1">
      <c r="A51" s="71" t="s">
        <v>241</v>
      </c>
      <c r="B51" s="78"/>
      <c r="C51" s="72" t="str">
        <f>C$3</f>
        <v>2011/12</v>
      </c>
      <c r="D51" s="72" t="str">
        <f t="shared" ref="D51:G51" si="35">D$3</f>
        <v>2012/13</v>
      </c>
      <c r="E51" s="72" t="str">
        <f t="shared" si="35"/>
        <v>2013/14</v>
      </c>
      <c r="F51" s="72" t="str">
        <f t="shared" si="35"/>
        <v>2014/15</v>
      </c>
      <c r="G51" s="73" t="str">
        <f t="shared" si="35"/>
        <v>2015/16</v>
      </c>
      <c r="I51" s="71" t="s">
        <v>208</v>
      </c>
      <c r="J51" s="78"/>
      <c r="K51" s="72" t="str">
        <f>K$3</f>
        <v>2011/12</v>
      </c>
      <c r="L51" s="72" t="str">
        <f t="shared" ref="L51:O51" si="36">L$3</f>
        <v>2012/13</v>
      </c>
      <c r="M51" s="72" t="str">
        <f t="shared" si="36"/>
        <v>2013/14</v>
      </c>
      <c r="N51" s="72" t="str">
        <f t="shared" si="36"/>
        <v>2014/15</v>
      </c>
      <c r="O51" s="73" t="str">
        <f t="shared" si="36"/>
        <v>2015/16</v>
      </c>
      <c r="Q51" s="71" t="s">
        <v>208</v>
      </c>
      <c r="R51" s="78"/>
      <c r="S51" s="72" t="str">
        <f>S$3</f>
        <v>2011/12</v>
      </c>
      <c r="T51" s="72" t="str">
        <f t="shared" ref="T51:W51" si="37">T$3</f>
        <v>2012/13</v>
      </c>
      <c r="U51" s="72" t="str">
        <f t="shared" si="37"/>
        <v>2013/14</v>
      </c>
      <c r="V51" s="72" t="str">
        <f t="shared" si="37"/>
        <v>2014/15</v>
      </c>
      <c r="W51" s="73" t="str">
        <f t="shared" si="37"/>
        <v>2015/16</v>
      </c>
      <c r="AO51" s="79"/>
      <c r="AP51" s="289"/>
      <c r="AQ51" s="295"/>
    </row>
    <row r="52" spans="1:43" ht="15.75" thickBot="1">
      <c r="A52" s="138" t="s">
        <v>463</v>
      </c>
      <c r="B52" s="29"/>
      <c r="C52" s="41">
        <f t="shared" ref="C52:G55" si="38">SUMIF($A$5:$A$36,$A52,C$5:C$36)</f>
        <v>0</v>
      </c>
      <c r="D52" s="41">
        <f t="shared" si="38"/>
        <v>0</v>
      </c>
      <c r="E52" s="41">
        <f t="shared" si="38"/>
        <v>0</v>
      </c>
      <c r="F52" s="41">
        <f t="shared" si="38"/>
        <v>0</v>
      </c>
      <c r="G52" s="42">
        <f t="shared" si="38"/>
        <v>0</v>
      </c>
      <c r="I52" s="88" t="str">
        <f t="shared" ref="I52:I55" si="39">IF(A52&lt;&gt;0,A52,"")</f>
        <v>Exc. Orkney and Shetland</v>
      </c>
      <c r="J52" s="29"/>
      <c r="K52" s="41">
        <f t="shared" ref="K52:O55" si="40">SUMIF($A$5:$A$36,$A52,K$5:K$36)</f>
        <v>0</v>
      </c>
      <c r="L52" s="41">
        <f t="shared" si="40"/>
        <v>0</v>
      </c>
      <c r="M52" s="41">
        <f t="shared" si="40"/>
        <v>0</v>
      </c>
      <c r="N52" s="41">
        <f t="shared" si="40"/>
        <v>0</v>
      </c>
      <c r="O52" s="42">
        <f t="shared" si="40"/>
        <v>0</v>
      </c>
      <c r="Q52" s="88" t="str">
        <f t="shared" ref="Q52:Q55" si="41">IF($A52&lt;&gt;0,$A52,"")</f>
        <v>Exc. Orkney and Shetland</v>
      </c>
      <c r="R52" s="29"/>
      <c r="S52" s="80" t="str">
        <f t="shared" ref="S52:W57" si="42">IFERROR(IF(K52&lt;&gt;0,C52/K52,""),"")</f>
        <v/>
      </c>
      <c r="T52" s="80" t="str">
        <f t="shared" si="42"/>
        <v/>
      </c>
      <c r="U52" s="80" t="str">
        <f t="shared" si="42"/>
        <v/>
      </c>
      <c r="V52" s="80" t="str">
        <f t="shared" si="42"/>
        <v/>
      </c>
      <c r="W52" s="81" t="str">
        <f t="shared" si="42"/>
        <v/>
      </c>
    </row>
    <row r="53" spans="1:43" ht="15.75" thickBot="1">
      <c r="A53" s="138" t="s">
        <v>462</v>
      </c>
      <c r="B53" s="29"/>
      <c r="C53" s="41">
        <f t="shared" si="38"/>
        <v>0</v>
      </c>
      <c r="D53" s="41">
        <f t="shared" si="38"/>
        <v>0</v>
      </c>
      <c r="E53" s="41">
        <f t="shared" si="38"/>
        <v>0</v>
      </c>
      <c r="F53" s="41">
        <f t="shared" si="38"/>
        <v>0</v>
      </c>
      <c r="G53" s="42">
        <f t="shared" si="38"/>
        <v>0</v>
      </c>
      <c r="I53" s="88" t="str">
        <f t="shared" si="39"/>
        <v>Orkney and Shetland</v>
      </c>
      <c r="J53" s="29"/>
      <c r="K53" s="41">
        <f t="shared" si="40"/>
        <v>0</v>
      </c>
      <c r="L53" s="41">
        <f t="shared" si="40"/>
        <v>0</v>
      </c>
      <c r="M53" s="41">
        <f t="shared" si="40"/>
        <v>0</v>
      </c>
      <c r="N53" s="41">
        <f t="shared" si="40"/>
        <v>0</v>
      </c>
      <c r="O53" s="42">
        <f t="shared" si="40"/>
        <v>0</v>
      </c>
      <c r="Q53" s="88" t="str">
        <f t="shared" si="41"/>
        <v>Orkney and Shetland</v>
      </c>
      <c r="R53" s="29"/>
      <c r="S53" s="80" t="str">
        <f t="shared" si="42"/>
        <v/>
      </c>
      <c r="T53" s="80" t="str">
        <f t="shared" si="42"/>
        <v/>
      </c>
      <c r="U53" s="80" t="str">
        <f t="shared" si="42"/>
        <v/>
      </c>
      <c r="V53" s="80" t="str">
        <f t="shared" si="42"/>
        <v/>
      </c>
      <c r="W53" s="81" t="str">
        <f t="shared" si="42"/>
        <v/>
      </c>
    </row>
    <row r="54" spans="1:43" ht="15.75" thickBot="1">
      <c r="A54" s="136"/>
      <c r="B54" s="29"/>
      <c r="C54" s="41">
        <f t="shared" si="38"/>
        <v>0</v>
      </c>
      <c r="D54" s="41">
        <f t="shared" si="38"/>
        <v>0</v>
      </c>
      <c r="E54" s="41">
        <f t="shared" si="38"/>
        <v>0</v>
      </c>
      <c r="F54" s="41">
        <f t="shared" si="38"/>
        <v>0</v>
      </c>
      <c r="G54" s="42">
        <f t="shared" si="38"/>
        <v>0</v>
      </c>
      <c r="I54" s="88" t="str">
        <f t="shared" si="39"/>
        <v/>
      </c>
      <c r="J54" s="29"/>
      <c r="K54" s="41">
        <f t="shared" si="40"/>
        <v>0</v>
      </c>
      <c r="L54" s="41">
        <f t="shared" si="40"/>
        <v>0</v>
      </c>
      <c r="M54" s="41">
        <f t="shared" si="40"/>
        <v>0</v>
      </c>
      <c r="N54" s="41">
        <f t="shared" si="40"/>
        <v>0</v>
      </c>
      <c r="O54" s="42">
        <f t="shared" si="40"/>
        <v>0</v>
      </c>
      <c r="Q54" s="88" t="str">
        <f t="shared" si="41"/>
        <v/>
      </c>
      <c r="R54" s="29"/>
      <c r="S54" s="80" t="str">
        <f t="shared" si="42"/>
        <v/>
      </c>
      <c r="T54" s="80" t="str">
        <f t="shared" si="42"/>
        <v/>
      </c>
      <c r="U54" s="80" t="str">
        <f t="shared" si="42"/>
        <v/>
      </c>
      <c r="V54" s="80" t="str">
        <f t="shared" si="42"/>
        <v/>
      </c>
      <c r="W54" s="81" t="str">
        <f t="shared" si="42"/>
        <v/>
      </c>
    </row>
    <row r="55" spans="1:43" ht="15.75" thickBot="1">
      <c r="A55" s="136"/>
      <c r="B55" s="29"/>
      <c r="C55" s="41">
        <f t="shared" si="38"/>
        <v>0</v>
      </c>
      <c r="D55" s="41">
        <f t="shared" si="38"/>
        <v>0</v>
      </c>
      <c r="E55" s="41">
        <f t="shared" si="38"/>
        <v>0</v>
      </c>
      <c r="F55" s="41">
        <f t="shared" si="38"/>
        <v>0</v>
      </c>
      <c r="G55" s="42">
        <f t="shared" si="38"/>
        <v>0</v>
      </c>
      <c r="I55" s="88" t="str">
        <f t="shared" si="39"/>
        <v/>
      </c>
      <c r="J55" s="29"/>
      <c r="K55" s="41">
        <f t="shared" si="40"/>
        <v>0</v>
      </c>
      <c r="L55" s="41">
        <f t="shared" si="40"/>
        <v>0</v>
      </c>
      <c r="M55" s="41">
        <f t="shared" si="40"/>
        <v>0</v>
      </c>
      <c r="N55" s="41">
        <f t="shared" si="40"/>
        <v>0</v>
      </c>
      <c r="O55" s="42">
        <f t="shared" si="40"/>
        <v>0</v>
      </c>
      <c r="Q55" s="88" t="str">
        <f t="shared" si="41"/>
        <v/>
      </c>
      <c r="R55" s="29"/>
      <c r="S55" s="80" t="str">
        <f t="shared" si="42"/>
        <v/>
      </c>
      <c r="T55" s="80" t="str">
        <f t="shared" si="42"/>
        <v/>
      </c>
      <c r="U55" s="80" t="str">
        <f t="shared" si="42"/>
        <v/>
      </c>
      <c r="V55" s="80" t="str">
        <f t="shared" si="42"/>
        <v/>
      </c>
      <c r="W55" s="81" t="str">
        <f t="shared" si="42"/>
        <v/>
      </c>
    </row>
    <row r="56" spans="1:43" s="22" customFormat="1">
      <c r="A56" s="79" t="s">
        <v>209</v>
      </c>
      <c r="B56" s="30"/>
      <c r="C56" s="74">
        <f>SUM(C52:C55)</f>
        <v>0</v>
      </c>
      <c r="D56" s="74">
        <f>SUM(D52:D55)</f>
        <v>0</v>
      </c>
      <c r="E56" s="74">
        <f>SUM(E52:E55)</f>
        <v>0</v>
      </c>
      <c r="F56" s="74">
        <f>SUM(F52:F55)</f>
        <v>0</v>
      </c>
      <c r="G56" s="75">
        <f>SUM(G52:G55)</f>
        <v>0</v>
      </c>
      <c r="I56" s="79" t="s">
        <v>209</v>
      </c>
      <c r="J56" s="30"/>
      <c r="K56" s="74">
        <f>SUM(K52:K55)</f>
        <v>0</v>
      </c>
      <c r="L56" s="74">
        <f>SUM(L52:L55)</f>
        <v>0</v>
      </c>
      <c r="M56" s="74">
        <f>SUM(M52:M55)</f>
        <v>0</v>
      </c>
      <c r="N56" s="74">
        <f>SUM(N52:N55)</f>
        <v>0</v>
      </c>
      <c r="O56" s="75">
        <f>SUM(O52:O55)</f>
        <v>0</v>
      </c>
      <c r="Q56" s="79" t="s">
        <v>209</v>
      </c>
      <c r="R56" s="30"/>
      <c r="S56" s="74" t="str">
        <f t="shared" si="42"/>
        <v/>
      </c>
      <c r="T56" s="80" t="str">
        <f t="shared" si="42"/>
        <v/>
      </c>
      <c r="U56" s="80" t="str">
        <f t="shared" si="42"/>
        <v/>
      </c>
      <c r="V56" s="80" t="str">
        <f t="shared" si="42"/>
        <v/>
      </c>
      <c r="W56" s="81" t="str">
        <f t="shared" si="42"/>
        <v/>
      </c>
      <c r="AO56" s="79"/>
      <c r="AP56" s="289"/>
      <c r="AQ56" s="295"/>
    </row>
    <row r="57" spans="1:43" s="22" customFormat="1">
      <c r="A57" s="79" t="s">
        <v>231</v>
      </c>
      <c r="B57" s="30"/>
      <c r="C57" s="74">
        <f>C38</f>
        <v>0</v>
      </c>
      <c r="D57" s="74">
        <f>D38</f>
        <v>0</v>
      </c>
      <c r="E57" s="74">
        <f>E38</f>
        <v>0</v>
      </c>
      <c r="F57" s="74">
        <f>F38</f>
        <v>0</v>
      </c>
      <c r="G57" s="75">
        <f>G38</f>
        <v>0</v>
      </c>
      <c r="I57" s="79" t="s">
        <v>231</v>
      </c>
      <c r="J57" s="30"/>
      <c r="K57" s="74">
        <f>K38</f>
        <v>0</v>
      </c>
      <c r="L57" s="74">
        <f>L38</f>
        <v>0</v>
      </c>
      <c r="M57" s="74">
        <f>M38</f>
        <v>0</v>
      </c>
      <c r="N57" s="74">
        <f>N38</f>
        <v>0</v>
      </c>
      <c r="O57" s="75">
        <f>O38</f>
        <v>0</v>
      </c>
      <c r="Q57" s="79" t="s">
        <v>232</v>
      </c>
      <c r="R57" s="30"/>
      <c r="S57" s="74" t="str">
        <f t="shared" si="42"/>
        <v/>
      </c>
      <c r="T57" s="74" t="str">
        <f t="shared" si="42"/>
        <v/>
      </c>
      <c r="U57" s="74" t="str">
        <f t="shared" si="42"/>
        <v/>
      </c>
      <c r="V57" s="74" t="str">
        <f t="shared" si="42"/>
        <v/>
      </c>
      <c r="W57" s="75" t="str">
        <f t="shared" si="42"/>
        <v/>
      </c>
      <c r="AO57" s="79"/>
      <c r="AP57" s="289"/>
      <c r="AQ57" s="295"/>
    </row>
    <row r="58" spans="1:43" ht="15.75" thickBot="1">
      <c r="A58" s="47"/>
      <c r="B58" s="33" t="s">
        <v>212</v>
      </c>
      <c r="C58" s="76" t="str">
        <f>IFERROR(C56/C38,"")</f>
        <v/>
      </c>
      <c r="D58" s="76" t="str">
        <f>IFERROR(D56/D38,"")</f>
        <v/>
      </c>
      <c r="E58" s="76" t="str">
        <f>IFERROR(E56/E38,"")</f>
        <v/>
      </c>
      <c r="F58" s="76" t="str">
        <f>IFERROR(F56/F38,"")</f>
        <v/>
      </c>
      <c r="G58" s="77" t="str">
        <f>IFERROR(G56/G38,"")</f>
        <v/>
      </c>
      <c r="I58" s="47"/>
      <c r="J58" s="33" t="s">
        <v>212</v>
      </c>
      <c r="K58" s="76" t="str">
        <f>IFERROR(K56/K38,"")</f>
        <v/>
      </c>
      <c r="L58" s="76" t="str">
        <f>IFERROR(L56/L38,"")</f>
        <v/>
      </c>
      <c r="M58" s="76" t="str">
        <f>IFERROR(M56/M38,"")</f>
        <v/>
      </c>
      <c r="N58" s="76" t="str">
        <f>IFERROR(N56/N38,"")</f>
        <v/>
      </c>
      <c r="O58" s="77" t="str">
        <f>IFERROR(O56/O38,"")</f>
        <v/>
      </c>
      <c r="Q58" s="47"/>
      <c r="R58" s="33"/>
      <c r="S58" s="33"/>
      <c r="T58" s="33"/>
      <c r="U58" s="33"/>
      <c r="V58" s="33"/>
      <c r="W58" s="48"/>
    </row>
    <row r="59" spans="1:43" ht="15.75" thickBot="1"/>
    <row r="60" spans="1:43" ht="15.75" thickBot="1">
      <c r="A60" s="361" t="s">
        <v>219</v>
      </c>
      <c r="B60" s="362"/>
      <c r="C60" s="362"/>
      <c r="D60" s="362"/>
      <c r="E60" s="362"/>
      <c r="F60" s="362"/>
      <c r="G60" s="239"/>
    </row>
    <row r="61" spans="1:43" ht="15.75" thickBot="1"/>
    <row r="62" spans="1:43" ht="15.75" thickBot="1">
      <c r="A62" s="52" t="s">
        <v>125</v>
      </c>
      <c r="B62" s="54" t="str">
        <f>B1</f>
        <v>2015/16</v>
      </c>
      <c r="C62" s="358" t="str">
        <f>'Main input sheet'!C19</f>
        <v>'' / ''</v>
      </c>
      <c r="D62" s="359"/>
      <c r="E62" s="359"/>
      <c r="F62" s="360"/>
    </row>
    <row r="63" spans="1:43" ht="15.75" thickBot="1">
      <c r="A63" s="54"/>
      <c r="B63" s="24"/>
      <c r="C63" s="58" t="str">
        <f>C3</f>
        <v>2011/12</v>
      </c>
      <c r="D63" s="58" t="str">
        <f>D3</f>
        <v>2012/13</v>
      </c>
      <c r="E63" s="59" t="str">
        <f>E3</f>
        <v>2013/14</v>
      </c>
      <c r="F63" s="59" t="str">
        <f>F3</f>
        <v>2014/15</v>
      </c>
      <c r="G63" s="59" t="str">
        <f>G3</f>
        <v>2015/16</v>
      </c>
      <c r="I63" s="249" t="str">
        <f>'Main input sheet'!C29</f>
        <v>2015/16</v>
      </c>
      <c r="J63" s="139" t="s">
        <v>233</v>
      </c>
    </row>
    <row r="64" spans="1:43" ht="15.75" thickBot="1">
      <c r="A64" s="52" t="s">
        <v>206</v>
      </c>
      <c r="B64" s="52" t="s">
        <v>207</v>
      </c>
      <c r="C64" s="55"/>
      <c r="D64" s="55"/>
      <c r="E64" s="55"/>
      <c r="F64" s="55"/>
      <c r="G64" s="82"/>
      <c r="I64" s="88"/>
    </row>
    <row r="65" spans="1:9">
      <c r="A65" s="93" t="str">
        <f t="shared" ref="A65:B96" si="43">A5</f>
        <v>Exc. Orkney and Shetland</v>
      </c>
      <c r="B65" s="94" t="str">
        <f t="shared" si="43"/>
        <v>Aberdeen</v>
      </c>
      <c r="C65" s="99" t="str">
        <f t="shared" ref="C65:C96" si="44">IF($C$62=$C$1,C5,IF($C$62=$K$1,K5,IF($C$62=$R$1,S5,"")))</f>
        <v/>
      </c>
      <c r="D65" s="100" t="str">
        <f t="shared" ref="D65:D96" si="45">IF($C$62=$C$1,D5,IF($C$62=$K$1,L5,IF($C$62=$R$1,T5,"")))</f>
        <v/>
      </c>
      <c r="E65" s="100" t="str">
        <f t="shared" ref="E65:E96" si="46">IF($C$62=$C$1,E5,IF($C$62=$K$1,M5,IF($C$62=$R$1,U5,"")))</f>
        <v/>
      </c>
      <c r="F65" s="100" t="str">
        <f t="shared" ref="F65:F96" si="47">IF($C$62=$C$1,F5,IF($C$62=$K$1,N5,IF($C$62=$R$1,V5,"")))</f>
        <v/>
      </c>
      <c r="G65" s="171" t="str">
        <f t="shared" ref="G65:G96" si="48">IF($C$62=$C$1,G5,IF($C$62=$K$1,O5,IF($C$62=$R$1,W5,"")))</f>
        <v/>
      </c>
      <c r="I65" s="90" t="str">
        <f>IF(I$63=C$63,C65,IF(I$63=D$63,D65,IF(I$63=E$63,E65,IF(I$63=F$63,F65,IF(I$63=G$63,G65,IF(I$63=#REF!,#REF!,IF(I$63=#REF!,#REF!,"")))))))</f>
        <v/>
      </c>
    </row>
    <row r="66" spans="1:9">
      <c r="A66" s="95" t="str">
        <f t="shared" si="43"/>
        <v>Exc. Orkney and Shetland</v>
      </c>
      <c r="B66" s="96" t="str">
        <f t="shared" si="43"/>
        <v>Aberdeenshire</v>
      </c>
      <c r="C66" s="40" t="str">
        <f t="shared" si="44"/>
        <v/>
      </c>
      <c r="D66" s="41" t="str">
        <f t="shared" si="45"/>
        <v/>
      </c>
      <c r="E66" s="41" t="str">
        <f t="shared" si="46"/>
        <v/>
      </c>
      <c r="F66" s="41" t="str">
        <f t="shared" si="47"/>
        <v/>
      </c>
      <c r="G66" s="42" t="str">
        <f t="shared" si="48"/>
        <v/>
      </c>
      <c r="I66" s="91" t="str">
        <f>IF(I$63=C$63,C66,IF(I$63=D$63,D66,IF(I$63=E$63,E66,IF(I$63=F$63,F66,IF(I$63=G$63,G66,IF(I$63=#REF!,#REF!,IF(I$63=#REF!,#REF!,"")))))))</f>
        <v/>
      </c>
    </row>
    <row r="67" spans="1:9">
      <c r="A67" s="95" t="str">
        <f t="shared" si="43"/>
        <v>Exc. Orkney and Shetland</v>
      </c>
      <c r="B67" s="96" t="str">
        <f t="shared" si="43"/>
        <v>Angus</v>
      </c>
      <c r="C67" s="40" t="str">
        <f t="shared" si="44"/>
        <v/>
      </c>
      <c r="D67" s="41" t="str">
        <f t="shared" si="45"/>
        <v/>
      </c>
      <c r="E67" s="41" t="str">
        <f t="shared" si="46"/>
        <v/>
      </c>
      <c r="F67" s="41" t="str">
        <f t="shared" si="47"/>
        <v/>
      </c>
      <c r="G67" s="42" t="str">
        <f t="shared" si="48"/>
        <v/>
      </c>
      <c r="I67" s="91" t="str">
        <f>IF(I$63=C$63,C67,IF(I$63=D$63,D67,IF(I$63=E$63,E67,IF(I$63=F$63,F67,IF(I$63=G$63,G67,IF(I$63=#REF!,#REF!,IF(I$63=#REF!,#REF!,"")))))))</f>
        <v/>
      </c>
    </row>
    <row r="68" spans="1:9">
      <c r="A68" s="95" t="str">
        <f t="shared" si="43"/>
        <v>Exc. Orkney and Shetland</v>
      </c>
      <c r="B68" s="96" t="str">
        <f t="shared" si="43"/>
        <v>Argyll &amp; Bute</v>
      </c>
      <c r="C68" s="40" t="str">
        <f t="shared" si="44"/>
        <v/>
      </c>
      <c r="D68" s="41" t="str">
        <f t="shared" si="45"/>
        <v/>
      </c>
      <c r="E68" s="41" t="str">
        <f t="shared" si="46"/>
        <v/>
      </c>
      <c r="F68" s="41" t="str">
        <f t="shared" si="47"/>
        <v/>
      </c>
      <c r="G68" s="42" t="str">
        <f t="shared" si="48"/>
        <v/>
      </c>
      <c r="I68" s="91" t="str">
        <f>IF(I$63=C$63,C68,IF(I$63=D$63,D68,IF(I$63=E$63,E68,IF(I$63=F$63,F68,IF(I$63=G$63,G68,IF(I$63=#REF!,#REF!,IF(I$63=#REF!,#REF!,"")))))))</f>
        <v/>
      </c>
    </row>
    <row r="69" spans="1:9">
      <c r="A69" s="95" t="str">
        <f t="shared" si="43"/>
        <v>Exc. Orkney and Shetland</v>
      </c>
      <c r="B69" s="96" t="str">
        <f t="shared" si="43"/>
        <v>Clackmannanshire</v>
      </c>
      <c r="C69" s="40" t="str">
        <f t="shared" si="44"/>
        <v/>
      </c>
      <c r="D69" s="41" t="str">
        <f t="shared" si="45"/>
        <v/>
      </c>
      <c r="E69" s="41" t="str">
        <f t="shared" si="46"/>
        <v/>
      </c>
      <c r="F69" s="41" t="str">
        <f t="shared" si="47"/>
        <v/>
      </c>
      <c r="G69" s="42" t="str">
        <f t="shared" si="48"/>
        <v/>
      </c>
      <c r="I69" s="91" t="str">
        <f>IF(I$63=C$63,C69,IF(I$63=D$63,D69,IF(I$63=E$63,E69,IF(I$63=F$63,F69,IF(I$63=G$63,G69,IF(I$63=#REF!,#REF!,IF(I$63=#REF!,#REF!,"")))))))</f>
        <v/>
      </c>
    </row>
    <row r="70" spans="1:9">
      <c r="A70" s="95" t="str">
        <f t="shared" si="43"/>
        <v>Exc. Orkney and Shetland</v>
      </c>
      <c r="B70" s="96" t="str">
        <f t="shared" si="43"/>
        <v>Dumfries &amp; Galloway</v>
      </c>
      <c r="C70" s="40" t="str">
        <f t="shared" si="44"/>
        <v/>
      </c>
      <c r="D70" s="41" t="str">
        <f t="shared" si="45"/>
        <v/>
      </c>
      <c r="E70" s="41" t="str">
        <f t="shared" si="46"/>
        <v/>
      </c>
      <c r="F70" s="41" t="str">
        <f t="shared" si="47"/>
        <v/>
      </c>
      <c r="G70" s="42" t="str">
        <f t="shared" si="48"/>
        <v/>
      </c>
      <c r="I70" s="91" t="str">
        <f>IF(I$63=C$63,C70,IF(I$63=D$63,D70,IF(I$63=E$63,E70,IF(I$63=F$63,F70,IF(I$63=G$63,G70,IF(I$63=#REF!,#REF!,IF(I$63=#REF!,#REF!,"")))))))</f>
        <v/>
      </c>
    </row>
    <row r="71" spans="1:9">
      <c r="A71" s="95" t="str">
        <f t="shared" si="43"/>
        <v>Exc. Orkney and Shetland</v>
      </c>
      <c r="B71" s="96" t="str">
        <f t="shared" si="43"/>
        <v>Dundee</v>
      </c>
      <c r="C71" s="40" t="str">
        <f t="shared" si="44"/>
        <v/>
      </c>
      <c r="D71" s="41" t="str">
        <f t="shared" si="45"/>
        <v/>
      </c>
      <c r="E71" s="41" t="str">
        <f t="shared" si="46"/>
        <v/>
      </c>
      <c r="F71" s="41" t="str">
        <f t="shared" si="47"/>
        <v/>
      </c>
      <c r="G71" s="42" t="str">
        <f t="shared" si="48"/>
        <v/>
      </c>
      <c r="I71" s="91" t="str">
        <f>IF(I$63=C$63,C71,IF(I$63=D$63,D71,IF(I$63=E$63,E71,IF(I$63=F$63,F71,IF(I$63=G$63,G71,IF(I$63=#REF!,#REF!,IF(I$63=#REF!,#REF!,"")))))))</f>
        <v/>
      </c>
    </row>
    <row r="72" spans="1:9">
      <c r="A72" s="95" t="str">
        <f t="shared" si="43"/>
        <v>Exc. Orkney and Shetland</v>
      </c>
      <c r="B72" s="96" t="str">
        <f t="shared" si="43"/>
        <v>East Ayrshire</v>
      </c>
      <c r="C72" s="40" t="str">
        <f t="shared" si="44"/>
        <v/>
      </c>
      <c r="D72" s="41" t="str">
        <f t="shared" si="45"/>
        <v/>
      </c>
      <c r="E72" s="41" t="str">
        <f t="shared" si="46"/>
        <v/>
      </c>
      <c r="F72" s="41" t="str">
        <f t="shared" si="47"/>
        <v/>
      </c>
      <c r="G72" s="42" t="str">
        <f t="shared" si="48"/>
        <v/>
      </c>
      <c r="I72" s="91" t="str">
        <f>IF(I$63=C$63,C72,IF(I$63=D$63,D72,IF(I$63=E$63,E72,IF(I$63=F$63,F72,IF(I$63=G$63,G72,IF(I$63=#REF!,#REF!,IF(I$63=#REF!,#REF!,"")))))))</f>
        <v/>
      </c>
    </row>
    <row r="73" spans="1:9">
      <c r="A73" s="95" t="str">
        <f t="shared" si="43"/>
        <v>Exc. Orkney and Shetland</v>
      </c>
      <c r="B73" s="96" t="str">
        <f t="shared" si="43"/>
        <v>East Dunbartonshire</v>
      </c>
      <c r="C73" s="40" t="str">
        <f t="shared" si="44"/>
        <v/>
      </c>
      <c r="D73" s="41" t="str">
        <f t="shared" si="45"/>
        <v/>
      </c>
      <c r="E73" s="41" t="str">
        <f t="shared" si="46"/>
        <v/>
      </c>
      <c r="F73" s="41" t="str">
        <f t="shared" si="47"/>
        <v/>
      </c>
      <c r="G73" s="42" t="str">
        <f t="shared" si="48"/>
        <v/>
      </c>
      <c r="I73" s="91" t="str">
        <f>IF(I$63=C$63,C73,IF(I$63=D$63,D73,IF(I$63=E$63,E73,IF(I$63=F$63,F73,IF(I$63=G$63,G73,IF(I$63=#REF!,#REF!,IF(I$63=#REF!,#REF!,"")))))))</f>
        <v/>
      </c>
    </row>
    <row r="74" spans="1:9">
      <c r="A74" s="95" t="str">
        <f t="shared" si="43"/>
        <v>Exc. Orkney and Shetland</v>
      </c>
      <c r="B74" s="96" t="str">
        <f t="shared" si="43"/>
        <v>East Lothian</v>
      </c>
      <c r="C74" s="40" t="str">
        <f t="shared" si="44"/>
        <v/>
      </c>
      <c r="D74" s="41" t="str">
        <f t="shared" si="45"/>
        <v/>
      </c>
      <c r="E74" s="41" t="str">
        <f t="shared" si="46"/>
        <v/>
      </c>
      <c r="F74" s="41" t="str">
        <f t="shared" si="47"/>
        <v/>
      </c>
      <c r="G74" s="42" t="str">
        <f t="shared" si="48"/>
        <v/>
      </c>
      <c r="I74" s="91" t="str">
        <f>IF(I$63=C$63,C74,IF(I$63=D$63,D74,IF(I$63=E$63,E74,IF(I$63=F$63,F74,IF(I$63=G$63,G74,IF(I$63=#REF!,#REF!,IF(I$63=#REF!,#REF!,"")))))))</f>
        <v/>
      </c>
    </row>
    <row r="75" spans="1:9">
      <c r="A75" s="95" t="str">
        <f t="shared" si="43"/>
        <v>Exc. Orkney and Shetland</v>
      </c>
      <c r="B75" s="96" t="str">
        <f t="shared" si="43"/>
        <v>East Renfrewshire</v>
      </c>
      <c r="C75" s="40" t="str">
        <f t="shared" si="44"/>
        <v/>
      </c>
      <c r="D75" s="41" t="str">
        <f t="shared" si="45"/>
        <v/>
      </c>
      <c r="E75" s="41" t="str">
        <f t="shared" si="46"/>
        <v/>
      </c>
      <c r="F75" s="41" t="str">
        <f t="shared" si="47"/>
        <v/>
      </c>
      <c r="G75" s="42" t="str">
        <f t="shared" si="48"/>
        <v/>
      </c>
      <c r="I75" s="91" t="str">
        <f>IF(I$63=C$63,C75,IF(I$63=D$63,D75,IF(I$63=E$63,E75,IF(I$63=F$63,F75,IF(I$63=G$63,G75,IF(I$63=#REF!,#REF!,IF(I$63=#REF!,#REF!,"")))))))</f>
        <v/>
      </c>
    </row>
    <row r="76" spans="1:9">
      <c r="A76" s="95" t="str">
        <f t="shared" si="43"/>
        <v>Exc. Orkney and Shetland</v>
      </c>
      <c r="B76" s="96" t="str">
        <f t="shared" si="43"/>
        <v>Edinburgh</v>
      </c>
      <c r="C76" s="40" t="str">
        <f t="shared" si="44"/>
        <v/>
      </c>
      <c r="D76" s="41" t="str">
        <f t="shared" si="45"/>
        <v/>
      </c>
      <c r="E76" s="41" t="str">
        <f t="shared" si="46"/>
        <v/>
      </c>
      <c r="F76" s="41" t="str">
        <f t="shared" si="47"/>
        <v/>
      </c>
      <c r="G76" s="42" t="str">
        <f t="shared" si="48"/>
        <v/>
      </c>
      <c r="I76" s="91" t="str">
        <f>IF(I$63=C$63,C76,IF(I$63=D$63,D76,IF(I$63=E$63,E76,IF(I$63=F$63,F76,IF(I$63=G$63,G76,IF(I$63=#REF!,#REF!,IF(I$63=#REF!,#REF!,"")))))))</f>
        <v/>
      </c>
    </row>
    <row r="77" spans="1:9">
      <c r="A77" s="95" t="str">
        <f t="shared" si="43"/>
        <v>Exc. Orkney and Shetland</v>
      </c>
      <c r="B77" s="96" t="str">
        <f t="shared" si="43"/>
        <v>Eilean Siar</v>
      </c>
      <c r="C77" s="40" t="str">
        <f t="shared" si="44"/>
        <v/>
      </c>
      <c r="D77" s="41" t="str">
        <f t="shared" si="45"/>
        <v/>
      </c>
      <c r="E77" s="41" t="str">
        <f t="shared" si="46"/>
        <v/>
      </c>
      <c r="F77" s="41" t="str">
        <f t="shared" si="47"/>
        <v/>
      </c>
      <c r="G77" s="42" t="str">
        <f t="shared" si="48"/>
        <v/>
      </c>
      <c r="I77" s="91" t="str">
        <f>IF(I$63=C$63,C77,IF(I$63=D$63,D77,IF(I$63=E$63,E77,IF(I$63=F$63,F77,IF(I$63=G$63,G77,IF(I$63=#REF!,#REF!,IF(I$63=#REF!,#REF!,"")))))))</f>
        <v/>
      </c>
    </row>
    <row r="78" spans="1:9">
      <c r="A78" s="95" t="str">
        <f t="shared" si="43"/>
        <v>Exc. Orkney and Shetland</v>
      </c>
      <c r="B78" s="96" t="str">
        <f t="shared" si="43"/>
        <v>Falkirk</v>
      </c>
      <c r="C78" s="40" t="str">
        <f t="shared" si="44"/>
        <v/>
      </c>
      <c r="D78" s="41" t="str">
        <f t="shared" si="45"/>
        <v/>
      </c>
      <c r="E78" s="41" t="str">
        <f t="shared" si="46"/>
        <v/>
      </c>
      <c r="F78" s="41" t="str">
        <f t="shared" si="47"/>
        <v/>
      </c>
      <c r="G78" s="42" t="str">
        <f t="shared" si="48"/>
        <v/>
      </c>
      <c r="I78" s="91" t="str">
        <f>IF(I$63=C$63,C78,IF(I$63=D$63,D78,IF(I$63=E$63,E78,IF(I$63=F$63,F78,IF(I$63=G$63,G78,IF(I$63=#REF!,#REF!,IF(I$63=#REF!,#REF!,"")))))))</f>
        <v/>
      </c>
    </row>
    <row r="79" spans="1:9">
      <c r="A79" s="95" t="str">
        <f t="shared" si="43"/>
        <v>Exc. Orkney and Shetland</v>
      </c>
      <c r="B79" s="96" t="str">
        <f t="shared" si="43"/>
        <v>Fife</v>
      </c>
      <c r="C79" s="40" t="str">
        <f t="shared" si="44"/>
        <v/>
      </c>
      <c r="D79" s="41" t="str">
        <f t="shared" si="45"/>
        <v/>
      </c>
      <c r="E79" s="41" t="str">
        <f t="shared" si="46"/>
        <v/>
      </c>
      <c r="F79" s="41" t="str">
        <f t="shared" si="47"/>
        <v/>
      </c>
      <c r="G79" s="42" t="str">
        <f t="shared" si="48"/>
        <v/>
      </c>
      <c r="I79" s="91" t="str">
        <f>IF(I$63=C$63,C79,IF(I$63=D$63,D79,IF(I$63=E$63,E79,IF(I$63=F$63,F79,IF(I$63=G$63,G79,IF(I$63=#REF!,#REF!,IF(I$63=#REF!,#REF!,"")))))))</f>
        <v/>
      </c>
    </row>
    <row r="80" spans="1:9">
      <c r="A80" s="95" t="str">
        <f t="shared" si="43"/>
        <v>Exc. Orkney and Shetland</v>
      </c>
      <c r="B80" s="96" t="str">
        <f t="shared" si="43"/>
        <v>Glasgow</v>
      </c>
      <c r="C80" s="40" t="str">
        <f t="shared" si="44"/>
        <v/>
      </c>
      <c r="D80" s="41" t="str">
        <f t="shared" si="45"/>
        <v/>
      </c>
      <c r="E80" s="41" t="str">
        <f t="shared" si="46"/>
        <v/>
      </c>
      <c r="F80" s="41" t="str">
        <f t="shared" si="47"/>
        <v/>
      </c>
      <c r="G80" s="42" t="str">
        <f t="shared" si="48"/>
        <v/>
      </c>
      <c r="I80" s="91" t="str">
        <f>IF(I$63=C$63,C80,IF(I$63=D$63,D80,IF(I$63=E$63,E80,IF(I$63=F$63,F80,IF(I$63=G$63,G80,IF(I$63=#REF!,#REF!,IF(I$63=#REF!,#REF!,"")))))))</f>
        <v/>
      </c>
    </row>
    <row r="81" spans="1:9">
      <c r="A81" s="95" t="str">
        <f t="shared" si="43"/>
        <v>Exc. Orkney and Shetland</v>
      </c>
      <c r="B81" s="96" t="str">
        <f t="shared" si="43"/>
        <v>Highland</v>
      </c>
      <c r="C81" s="40" t="str">
        <f t="shared" si="44"/>
        <v/>
      </c>
      <c r="D81" s="41" t="str">
        <f t="shared" si="45"/>
        <v/>
      </c>
      <c r="E81" s="41" t="str">
        <f t="shared" si="46"/>
        <v/>
      </c>
      <c r="F81" s="41" t="str">
        <f t="shared" si="47"/>
        <v/>
      </c>
      <c r="G81" s="42" t="str">
        <f t="shared" si="48"/>
        <v/>
      </c>
      <c r="I81" s="91" t="str">
        <f>IF(I$63=C$63,C81,IF(I$63=D$63,D81,IF(I$63=E$63,E81,IF(I$63=F$63,F81,IF(I$63=G$63,G81,IF(I$63=#REF!,#REF!,IF(I$63=#REF!,#REF!,"")))))))</f>
        <v/>
      </c>
    </row>
    <row r="82" spans="1:9">
      <c r="A82" s="95" t="str">
        <f t="shared" si="43"/>
        <v>Exc. Orkney and Shetland</v>
      </c>
      <c r="B82" s="96" t="str">
        <f t="shared" si="43"/>
        <v>Inverclyde</v>
      </c>
      <c r="C82" s="40" t="str">
        <f t="shared" si="44"/>
        <v/>
      </c>
      <c r="D82" s="41" t="str">
        <f t="shared" si="45"/>
        <v/>
      </c>
      <c r="E82" s="41" t="str">
        <f t="shared" si="46"/>
        <v/>
      </c>
      <c r="F82" s="41" t="str">
        <f t="shared" si="47"/>
        <v/>
      </c>
      <c r="G82" s="42" t="str">
        <f t="shared" si="48"/>
        <v/>
      </c>
      <c r="I82" s="91" t="str">
        <f>IF(I$63=C$63,C82,IF(I$63=D$63,D82,IF(I$63=E$63,E82,IF(I$63=F$63,F82,IF(I$63=G$63,G82,IF(I$63=#REF!,#REF!,IF(I$63=#REF!,#REF!,"")))))))</f>
        <v/>
      </c>
    </row>
    <row r="83" spans="1:9">
      <c r="A83" s="95" t="str">
        <f t="shared" si="43"/>
        <v>Exc. Orkney and Shetland</v>
      </c>
      <c r="B83" s="96" t="str">
        <f t="shared" si="43"/>
        <v>Midlothian</v>
      </c>
      <c r="C83" s="40" t="str">
        <f t="shared" si="44"/>
        <v/>
      </c>
      <c r="D83" s="41" t="str">
        <f t="shared" si="45"/>
        <v/>
      </c>
      <c r="E83" s="41" t="str">
        <f t="shared" si="46"/>
        <v/>
      </c>
      <c r="F83" s="41" t="str">
        <f t="shared" si="47"/>
        <v/>
      </c>
      <c r="G83" s="42" t="str">
        <f t="shared" si="48"/>
        <v/>
      </c>
      <c r="I83" s="91" t="str">
        <f>IF(I$63=C$63,C83,IF(I$63=D$63,D83,IF(I$63=E$63,E83,IF(I$63=F$63,F83,IF(I$63=G$63,G83,IF(I$63=#REF!,#REF!,IF(I$63=#REF!,#REF!,"")))))))</f>
        <v/>
      </c>
    </row>
    <row r="84" spans="1:9">
      <c r="A84" s="95" t="str">
        <f t="shared" si="43"/>
        <v>Exc. Orkney and Shetland</v>
      </c>
      <c r="B84" s="96" t="str">
        <f t="shared" si="43"/>
        <v>Moray</v>
      </c>
      <c r="C84" s="40" t="str">
        <f t="shared" si="44"/>
        <v/>
      </c>
      <c r="D84" s="41" t="str">
        <f t="shared" si="45"/>
        <v/>
      </c>
      <c r="E84" s="41" t="str">
        <f t="shared" si="46"/>
        <v/>
      </c>
      <c r="F84" s="41" t="str">
        <f t="shared" si="47"/>
        <v/>
      </c>
      <c r="G84" s="42" t="str">
        <f t="shared" si="48"/>
        <v/>
      </c>
      <c r="I84" s="91" t="str">
        <f>IF(I$63=C$63,C84,IF(I$63=D$63,D84,IF(I$63=E$63,E84,IF(I$63=F$63,F84,IF(I$63=G$63,G84,IF(I$63=#REF!,#REF!,IF(I$63=#REF!,#REF!,"")))))))</f>
        <v/>
      </c>
    </row>
    <row r="85" spans="1:9">
      <c r="A85" s="95" t="str">
        <f t="shared" si="43"/>
        <v>Exc. Orkney and Shetland</v>
      </c>
      <c r="B85" s="96" t="str">
        <f t="shared" si="43"/>
        <v>North Ayrshire</v>
      </c>
      <c r="C85" s="40" t="str">
        <f t="shared" si="44"/>
        <v/>
      </c>
      <c r="D85" s="41" t="str">
        <f t="shared" si="45"/>
        <v/>
      </c>
      <c r="E85" s="41" t="str">
        <f t="shared" si="46"/>
        <v/>
      </c>
      <c r="F85" s="41" t="str">
        <f t="shared" si="47"/>
        <v/>
      </c>
      <c r="G85" s="42" t="str">
        <f t="shared" si="48"/>
        <v/>
      </c>
      <c r="I85" s="91" t="str">
        <f>IF(I$63=C$63,C85,IF(I$63=D$63,D85,IF(I$63=E$63,E85,IF(I$63=F$63,F85,IF(I$63=G$63,G85,IF(I$63=#REF!,#REF!,IF(I$63=#REF!,#REF!,"")))))))</f>
        <v/>
      </c>
    </row>
    <row r="86" spans="1:9">
      <c r="A86" s="95" t="str">
        <f t="shared" si="43"/>
        <v>Exc. Orkney and Shetland</v>
      </c>
      <c r="B86" s="96" t="str">
        <f t="shared" si="43"/>
        <v>North Lanarkshire</v>
      </c>
      <c r="C86" s="40" t="str">
        <f t="shared" si="44"/>
        <v/>
      </c>
      <c r="D86" s="41" t="str">
        <f t="shared" si="45"/>
        <v/>
      </c>
      <c r="E86" s="41" t="str">
        <f t="shared" si="46"/>
        <v/>
      </c>
      <c r="F86" s="41" t="str">
        <f t="shared" si="47"/>
        <v/>
      </c>
      <c r="G86" s="42" t="str">
        <f t="shared" si="48"/>
        <v/>
      </c>
      <c r="I86" s="91" t="str">
        <f>IF(I$63=C$63,C86,IF(I$63=D$63,D86,IF(I$63=E$63,E86,IF(I$63=F$63,F86,IF(I$63=G$63,G86,IF(I$63=#REF!,#REF!,IF(I$63=#REF!,#REF!,"")))))))</f>
        <v/>
      </c>
    </row>
    <row r="87" spans="1:9">
      <c r="A87" s="95" t="str">
        <f t="shared" si="43"/>
        <v>Orkney and Shetland</v>
      </c>
      <c r="B87" s="96" t="str">
        <f t="shared" si="43"/>
        <v>Orkney</v>
      </c>
      <c r="C87" s="40" t="str">
        <f t="shared" si="44"/>
        <v/>
      </c>
      <c r="D87" s="41" t="str">
        <f t="shared" si="45"/>
        <v/>
      </c>
      <c r="E87" s="41" t="str">
        <f t="shared" si="46"/>
        <v/>
      </c>
      <c r="F87" s="41" t="str">
        <f t="shared" si="47"/>
        <v/>
      </c>
      <c r="G87" s="42" t="str">
        <f t="shared" si="48"/>
        <v/>
      </c>
      <c r="I87" s="91" t="str">
        <f>IF(I$63=C$63,C87,IF(I$63=D$63,D87,IF(I$63=E$63,E87,IF(I$63=F$63,F87,IF(I$63=G$63,G87,IF(I$63=#REF!,#REF!,IF(I$63=#REF!,#REF!,"")))))))</f>
        <v/>
      </c>
    </row>
    <row r="88" spans="1:9">
      <c r="A88" s="95" t="str">
        <f t="shared" si="43"/>
        <v>Exc. Orkney and Shetland</v>
      </c>
      <c r="B88" s="96" t="str">
        <f t="shared" si="43"/>
        <v>Perth and Kinross</v>
      </c>
      <c r="C88" s="40" t="str">
        <f t="shared" si="44"/>
        <v/>
      </c>
      <c r="D88" s="41" t="str">
        <f t="shared" si="45"/>
        <v/>
      </c>
      <c r="E88" s="41" t="str">
        <f t="shared" si="46"/>
        <v/>
      </c>
      <c r="F88" s="41" t="str">
        <f t="shared" si="47"/>
        <v/>
      </c>
      <c r="G88" s="42" t="str">
        <f t="shared" si="48"/>
        <v/>
      </c>
      <c r="I88" s="91" t="str">
        <f>IF(I$63=C$63,C88,IF(I$63=D$63,D88,IF(I$63=E$63,E88,IF(I$63=F$63,F88,IF(I$63=G$63,G88,IF(I$63=#REF!,#REF!,IF(I$63=#REF!,#REF!,"")))))))</f>
        <v/>
      </c>
    </row>
    <row r="89" spans="1:9">
      <c r="A89" s="95" t="str">
        <f t="shared" si="43"/>
        <v>Exc. Orkney and Shetland</v>
      </c>
      <c r="B89" s="96" t="str">
        <f t="shared" si="43"/>
        <v>Renfrewshire</v>
      </c>
      <c r="C89" s="40" t="str">
        <f t="shared" si="44"/>
        <v/>
      </c>
      <c r="D89" s="41" t="str">
        <f t="shared" si="45"/>
        <v/>
      </c>
      <c r="E89" s="41" t="str">
        <f t="shared" si="46"/>
        <v/>
      </c>
      <c r="F89" s="41" t="str">
        <f t="shared" si="47"/>
        <v/>
      </c>
      <c r="G89" s="42" t="str">
        <f t="shared" si="48"/>
        <v/>
      </c>
      <c r="I89" s="91" t="str">
        <f>IF(I$63=C$63,C89,IF(I$63=D$63,D89,IF(I$63=E$63,E89,IF(I$63=F$63,F89,IF(I$63=G$63,G89,IF(I$63=#REF!,#REF!,IF(I$63=#REF!,#REF!,"")))))))</f>
        <v/>
      </c>
    </row>
    <row r="90" spans="1:9">
      <c r="A90" s="95" t="str">
        <f t="shared" si="43"/>
        <v>Exc. Orkney and Shetland</v>
      </c>
      <c r="B90" s="96" t="str">
        <f t="shared" si="43"/>
        <v>Scottish Borders</v>
      </c>
      <c r="C90" s="40" t="str">
        <f t="shared" si="44"/>
        <v/>
      </c>
      <c r="D90" s="41" t="str">
        <f t="shared" si="45"/>
        <v/>
      </c>
      <c r="E90" s="41" t="str">
        <f t="shared" si="46"/>
        <v/>
      </c>
      <c r="F90" s="41" t="str">
        <f t="shared" si="47"/>
        <v/>
      </c>
      <c r="G90" s="42" t="str">
        <f t="shared" si="48"/>
        <v/>
      </c>
      <c r="I90" s="91" t="str">
        <f>IF(I$63=C$63,C90,IF(I$63=D$63,D90,IF(I$63=E$63,E90,IF(I$63=F$63,F90,IF(I$63=G$63,G90,IF(I$63=#REF!,#REF!,IF(I$63=#REF!,#REF!,"")))))))</f>
        <v/>
      </c>
    </row>
    <row r="91" spans="1:9">
      <c r="A91" s="95" t="str">
        <f t="shared" si="43"/>
        <v>Orkney and Shetland</v>
      </c>
      <c r="B91" s="96" t="str">
        <f t="shared" si="43"/>
        <v>Shetland</v>
      </c>
      <c r="C91" s="40" t="str">
        <f t="shared" si="44"/>
        <v/>
      </c>
      <c r="D91" s="41" t="str">
        <f t="shared" si="45"/>
        <v/>
      </c>
      <c r="E91" s="41" t="str">
        <f t="shared" si="46"/>
        <v/>
      </c>
      <c r="F91" s="41" t="str">
        <f t="shared" si="47"/>
        <v/>
      </c>
      <c r="G91" s="42" t="str">
        <f t="shared" si="48"/>
        <v/>
      </c>
      <c r="I91" s="91" t="str">
        <f>IF(I$63=C$63,C91,IF(I$63=D$63,D91,IF(I$63=E$63,E91,IF(I$63=F$63,F91,IF(I$63=G$63,G91,IF(I$63=#REF!,#REF!,IF(I$63=#REF!,#REF!,"")))))))</f>
        <v/>
      </c>
    </row>
    <row r="92" spans="1:9">
      <c r="A92" s="95" t="str">
        <f t="shared" si="43"/>
        <v>Exc. Orkney and Shetland</v>
      </c>
      <c r="B92" s="96" t="str">
        <f t="shared" si="43"/>
        <v>South Ayrshire</v>
      </c>
      <c r="C92" s="40" t="str">
        <f t="shared" si="44"/>
        <v/>
      </c>
      <c r="D92" s="41" t="str">
        <f t="shared" si="45"/>
        <v/>
      </c>
      <c r="E92" s="41" t="str">
        <f t="shared" si="46"/>
        <v/>
      </c>
      <c r="F92" s="41" t="str">
        <f t="shared" si="47"/>
        <v/>
      </c>
      <c r="G92" s="42" t="str">
        <f t="shared" si="48"/>
        <v/>
      </c>
      <c r="I92" s="91" t="str">
        <f>IF(I$63=C$63,C92,IF(I$63=D$63,D92,IF(I$63=E$63,E92,IF(I$63=F$63,F92,IF(I$63=G$63,G92,IF(I$63=#REF!,#REF!,IF(I$63=#REF!,#REF!,"")))))))</f>
        <v/>
      </c>
    </row>
    <row r="93" spans="1:9">
      <c r="A93" s="95" t="str">
        <f t="shared" si="43"/>
        <v>Exc. Orkney and Shetland</v>
      </c>
      <c r="B93" s="96" t="str">
        <f t="shared" si="43"/>
        <v>South Lanarkshire</v>
      </c>
      <c r="C93" s="40" t="str">
        <f t="shared" si="44"/>
        <v/>
      </c>
      <c r="D93" s="41" t="str">
        <f t="shared" si="45"/>
        <v/>
      </c>
      <c r="E93" s="41" t="str">
        <f t="shared" si="46"/>
        <v/>
      </c>
      <c r="F93" s="41" t="str">
        <f t="shared" si="47"/>
        <v/>
      </c>
      <c r="G93" s="42" t="str">
        <f t="shared" si="48"/>
        <v/>
      </c>
      <c r="I93" s="91" t="str">
        <f>IF(I$63=C$63,C93,IF(I$63=D$63,D93,IF(I$63=E$63,E93,IF(I$63=F$63,F93,IF(I$63=G$63,G93,IF(I$63=#REF!,#REF!,IF(I$63=#REF!,#REF!,"")))))))</f>
        <v/>
      </c>
    </row>
    <row r="94" spans="1:9">
      <c r="A94" s="95" t="str">
        <f t="shared" si="43"/>
        <v>Exc. Orkney and Shetland</v>
      </c>
      <c r="B94" s="96" t="str">
        <f t="shared" si="43"/>
        <v>Stirling</v>
      </c>
      <c r="C94" s="40" t="str">
        <f t="shared" si="44"/>
        <v/>
      </c>
      <c r="D94" s="41" t="str">
        <f t="shared" si="45"/>
        <v/>
      </c>
      <c r="E94" s="41" t="str">
        <f t="shared" si="46"/>
        <v/>
      </c>
      <c r="F94" s="41" t="str">
        <f t="shared" si="47"/>
        <v/>
      </c>
      <c r="G94" s="42" t="str">
        <f t="shared" si="48"/>
        <v/>
      </c>
      <c r="I94" s="91" t="str">
        <f>IF(I$63=C$63,C94,IF(I$63=D$63,D94,IF(I$63=E$63,E94,IF(I$63=F$63,F94,IF(I$63=G$63,G94,IF(I$63=#REF!,#REF!,IF(I$63=#REF!,#REF!,"")))))))</f>
        <v/>
      </c>
    </row>
    <row r="95" spans="1:9">
      <c r="A95" s="95" t="str">
        <f t="shared" si="43"/>
        <v>Exc. Orkney and Shetland</v>
      </c>
      <c r="B95" s="96" t="str">
        <f t="shared" si="43"/>
        <v>West Dunbartonshire</v>
      </c>
      <c r="C95" s="40" t="str">
        <f t="shared" si="44"/>
        <v/>
      </c>
      <c r="D95" s="41" t="str">
        <f t="shared" si="45"/>
        <v/>
      </c>
      <c r="E95" s="41" t="str">
        <f t="shared" si="46"/>
        <v/>
      </c>
      <c r="F95" s="41" t="str">
        <f t="shared" si="47"/>
        <v/>
      </c>
      <c r="G95" s="42" t="str">
        <f t="shared" si="48"/>
        <v/>
      </c>
      <c r="I95" s="91" t="str">
        <f>IF(I$63=C$63,C95,IF(I$63=D$63,D95,IF(I$63=E$63,E95,IF(I$63=F$63,F95,IF(I$63=G$63,G95,IF(I$63=#REF!,#REF!,IF(I$63=#REF!,#REF!,"")))))))</f>
        <v/>
      </c>
    </row>
    <row r="96" spans="1:9" ht="15.75" thickBot="1">
      <c r="A96" s="97" t="str">
        <f t="shared" si="43"/>
        <v>Exc. Orkney and Shetland</v>
      </c>
      <c r="B96" s="98" t="str">
        <f t="shared" si="43"/>
        <v>West Lothian</v>
      </c>
      <c r="C96" s="43" t="str">
        <f t="shared" si="44"/>
        <v/>
      </c>
      <c r="D96" s="44" t="str">
        <f t="shared" si="45"/>
        <v/>
      </c>
      <c r="E96" s="44" t="str">
        <f t="shared" si="46"/>
        <v/>
      </c>
      <c r="F96" s="44" t="str">
        <f t="shared" si="47"/>
        <v/>
      </c>
      <c r="G96" s="45" t="str">
        <f t="shared" si="48"/>
        <v/>
      </c>
      <c r="I96" s="92" t="str">
        <f>IF(I$63=C$63,C96,IF(I$63=D$63,D96,IF(I$63=E$63,E96,IF(I$63=F$63,F96,IF(I$63=G$63,G96,IF(I$63=#REF!,#REF!,IF(I$63=#REF!,#REF!,"")))))))</f>
        <v/>
      </c>
    </row>
    <row r="97" spans="1:10" ht="15.75" thickBot="1">
      <c r="C97" s="23"/>
      <c r="D97" s="23"/>
      <c r="E97" s="23"/>
      <c r="F97" s="23"/>
      <c r="G97" s="23"/>
    </row>
    <row r="98" spans="1:10" ht="15.75" thickBot="1">
      <c r="B98" s="22" t="s">
        <v>222</v>
      </c>
      <c r="C98" s="53" t="str">
        <f>IF($C$62=$C$1,C38,IF($C$62=$K$1,K38,IF($C$62=$R$1,S38,"")))</f>
        <v/>
      </c>
      <c r="D98" s="53" t="str">
        <f>IF($C$62=$C$1,D38,IF($C$62=$K$1,L38,IF($C$62=$R$1,T38,"")))</f>
        <v/>
      </c>
      <c r="E98" s="53" t="str">
        <f>IF($C$62=$C$1,E38,IF($C$62=$K$1,M38,IF($C$62=$R$1,U38,"")))</f>
        <v/>
      </c>
      <c r="F98" s="53" t="str">
        <f>IF($C$62=$C$1,F38,IF($C$62=$K$1,N38,IF($C$62=$R$1,V38,"")))</f>
        <v/>
      </c>
      <c r="G98" s="53" t="str">
        <f>IF($C$62=$C$1,G38,IF($C$62=$K$1,O38,IF($C$62=$R$1,W38,"")))</f>
        <v/>
      </c>
      <c r="I98" s="89" t="str">
        <f>IF(I$63=C$63,C98,IF(I$63=D$63,D98,IF(I$63=E$63,E98,IF(I$63=F$63,F98,IF(I$63=G$63,G98,IF(I$63=#REF!,#REF!,IF(I$63=#REF!,#REF!,"")))))))</f>
        <v/>
      </c>
    </row>
    <row r="99" spans="1:10" ht="15.75" thickBot="1"/>
    <row r="100" spans="1:10" ht="15.75" thickBot="1">
      <c r="A100" s="52" t="str">
        <f>A62</f>
        <v>Base year:</v>
      </c>
      <c r="B100" s="54" t="str">
        <f>B62</f>
        <v>2015/16</v>
      </c>
      <c r="C100" s="83" t="str">
        <f>C62</f>
        <v>'' / ''</v>
      </c>
      <c r="D100" s="49"/>
      <c r="E100" s="50"/>
      <c r="F100" s="51"/>
    </row>
    <row r="101" spans="1:10" ht="15.75" thickBot="1">
      <c r="A101" s="54"/>
      <c r="B101" s="240"/>
      <c r="C101" s="58" t="str">
        <f t="shared" ref="C101:G101" si="49">C63</f>
        <v>2011/12</v>
      </c>
      <c r="D101" s="58" t="str">
        <f t="shared" si="49"/>
        <v>2012/13</v>
      </c>
      <c r="E101" s="58" t="str">
        <f t="shared" si="49"/>
        <v>2013/14</v>
      </c>
      <c r="F101" s="58" t="str">
        <f t="shared" si="49"/>
        <v>2014/15</v>
      </c>
      <c r="G101" s="58" t="str">
        <f t="shared" si="49"/>
        <v>2015/16</v>
      </c>
      <c r="J101" s="139" t="s">
        <v>233</v>
      </c>
    </row>
    <row r="102" spans="1:10" ht="15.75" thickBot="1">
      <c r="A102" s="52" t="s">
        <v>206</v>
      </c>
      <c r="B102" s="52" t="s">
        <v>207</v>
      </c>
      <c r="C102" s="84"/>
      <c r="D102" s="84"/>
      <c r="E102" s="84"/>
      <c r="F102" s="84"/>
      <c r="G102" s="85"/>
    </row>
    <row r="103" spans="1:10" ht="15.75" thickBot="1">
      <c r="A103" s="54"/>
      <c r="B103" s="172">
        <f>'Main input sheet'!B3</f>
        <v>0</v>
      </c>
      <c r="C103" s="86" t="str">
        <f>IFERROR(VLOOKUP(B103,B65:G96,MATCH(C101,B63:G63,FALSE),FALSE),"")</f>
        <v/>
      </c>
      <c r="D103" s="86" t="str">
        <f>IFERROR(VLOOKUP(C103,C65:H96,MATCH(D101,C63:H63,FALSE),FALSE),"")</f>
        <v/>
      </c>
      <c r="E103" s="86" t="str">
        <f>IFERROR(VLOOKUP(D103,D65:I96,MATCH(E101,D63:I63,FALSE),FALSE),"")</f>
        <v/>
      </c>
      <c r="F103" s="86" t="str">
        <f>IFERROR(VLOOKUP(E103,E65:J96,MATCH(F101,E63:J63,FALSE),FALSE),"")</f>
        <v/>
      </c>
      <c r="G103" s="87" t="str">
        <f>IFERROR(VLOOKUP(F103,F65:K96,MATCH(G101,F63:K63,FALSE),FALSE),"")</f>
        <v/>
      </c>
    </row>
    <row r="104" spans="1:10" ht="15.75" thickBot="1">
      <c r="A104" s="101"/>
      <c r="B104" s="39" t="s">
        <v>231</v>
      </c>
      <c r="C104" s="104" t="str">
        <f>C98</f>
        <v/>
      </c>
      <c r="D104" s="102" t="str">
        <f t="shared" ref="D104:G104" si="50">D98</f>
        <v/>
      </c>
      <c r="E104" s="102" t="str">
        <f t="shared" si="50"/>
        <v/>
      </c>
      <c r="F104" s="102" t="str">
        <f t="shared" si="50"/>
        <v/>
      </c>
      <c r="G104" s="103" t="str">
        <f t="shared" si="50"/>
        <v/>
      </c>
    </row>
  </sheetData>
  <sheetProtection sheet="1" objects="1" scenarios="1" insertColumns="0" insertRows="0" deleteColumns="0" deleteRows="0" autoFilter="0"/>
  <autoFilter ref="A4:AQ4"/>
  <customSheetViews>
    <customSheetView guid="{79DDD4E7-9D7E-4DB1-8CF2-A4585956C95E}" scale="70" showAutoFilter="1">
      <pageMargins left="0.7" right="0.7" top="0.75" bottom="0.75" header="0.3" footer="0.3"/>
      <pageSetup paperSize="9" orientation="portrait" r:id="rId1"/>
      <autoFilter ref="A82:AC130"/>
    </customSheetView>
    <customSheetView guid="{26E29FAD-4C38-440F-A6BD-27FB5DA72984}" scale="70" showAutoFilter="1">
      <pageMargins left="0.7" right="0.7" top="0.75" bottom="0.75" header="0.3" footer="0.3"/>
      <pageSetup paperSize="9" orientation="portrait" r:id="rId2"/>
      <autoFilter ref="A82:AC130"/>
    </customSheetView>
  </customSheetViews>
  <mergeCells count="4">
    <mergeCell ref="A60:F60"/>
    <mergeCell ref="C1:F1"/>
    <mergeCell ref="K1:N1"/>
    <mergeCell ref="C62:F62"/>
  </mergeCells>
  <conditionalFormatting sqref="C2:F2">
    <cfRule type="containsText" dxfId="28" priority="5" operator="containsText" text="Unaudited">
      <formula>NOT(ISERROR(SEARCH("Unaudited",C2)))</formula>
    </cfRule>
  </conditionalFormatting>
  <conditionalFormatting sqref="K2:N2">
    <cfRule type="containsText" dxfId="27" priority="4" operator="containsText" text="Unaudited">
      <formula>NOT(ISERROR(SEARCH("Unaudited",K2)))</formula>
    </cfRule>
  </conditionalFormatting>
  <conditionalFormatting sqref="A5:A36">
    <cfRule type="beginsWith" dxfId="26" priority="3" operator="beginsWith" text="Orkney and Shetland">
      <formula>LEFT(A5,LEN("Orkney and Shetland"))="Orkney and Shetland"</formula>
    </cfRule>
  </conditionalFormatting>
  <conditionalFormatting sqref="G2">
    <cfRule type="containsText" dxfId="25" priority="2" operator="containsText" text="Unaudited">
      <formula>NOT(ISERROR(SEARCH("Unaudited",G2)))</formula>
    </cfRule>
  </conditionalFormatting>
  <conditionalFormatting sqref="O2">
    <cfRule type="containsText" dxfId="24" priority="1" operator="containsText" text="Unaudited">
      <formula>NOT(ISERROR(SEARCH("Unaudited",O2)))</formula>
    </cfRule>
  </conditionalFormatting>
  <dataValidations count="4">
    <dataValidation type="list" allowBlank="1" showInputMessage="1" showErrorMessage="1" sqref="B5:B36">
      <formula1>Organisation</formula1>
    </dataValidation>
    <dataValidation type="list" allowBlank="1" showInputMessage="1" showErrorMessage="1" sqref="A52:A55 A65:B96">
      <formula1>Region</formula1>
    </dataValidation>
    <dataValidation type="list" allowBlank="1" showInputMessage="1" showErrorMessage="1" sqref="C3:G3">
      <formula1>FinYear</formula1>
    </dataValidation>
    <dataValidation showInputMessage="1" showErrorMessage="1" sqref="J41:J45"/>
  </dataValidations>
  <hyperlinks>
    <hyperlink ref="J63" location="'Ratio Charts'!Print_Area" display="Go to chart"/>
    <hyperlink ref="J101" location="'Ratio Charts'!Print_Area" display="Go to chart"/>
    <hyperlink ref="A1" location="'Main input sheet'!A1" display="Home / Base year: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Deflators!$K$50:$K$77</xm:f>
          </x14:formula1>
          <xm:sqref>B2 J2</xm:sqref>
        </x14:dataValidation>
        <x14:dataValidation type="list" allowBlank="1" showInputMessage="1" showErrorMessage="1">
          <x14:formula1>
            <xm:f>Validation!$G$2:$G$3</xm:f>
          </x14:formula1>
          <xm:sqref>A3 I3 Q3 A63</xm:sqref>
        </x14:dataValidation>
        <x14:dataValidation type="list" allowBlank="1" showInputMessage="1" showErrorMessage="1">
          <x14:formula1>
            <xm:f>Validation!$H$2:$H$4</xm:f>
          </x14:formula1>
          <xm:sqref>C62</xm:sqref>
        </x14:dataValidation>
        <x14:dataValidation type="list" allowBlank="1" showInputMessage="1" showErrorMessage="1">
          <x14:formula1>
            <xm:f>Data!$G$4:$XFD$4</xm:f>
          </x14:formula1>
          <xm:sqref>C1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workbookViewId="0">
      <selection activeCell="R16" sqref="R16"/>
    </sheetView>
  </sheetViews>
  <sheetFormatPr defaultColWidth="8.85546875" defaultRowHeight="12.75"/>
  <cols>
    <col min="1" max="1" width="11.85546875" style="159" customWidth="1"/>
    <col min="2" max="2" width="14" style="160" customWidth="1"/>
    <col min="3" max="3" width="13.140625" style="161" customWidth="1"/>
    <col min="4" max="4" width="11.7109375" style="162" bestFit="1" customWidth="1"/>
    <col min="5" max="5" width="3.5703125" style="159" customWidth="1"/>
    <col min="6" max="6" width="11.28515625" style="144" customWidth="1"/>
    <col min="7" max="7" width="11.28515625" style="145" customWidth="1"/>
    <col min="8" max="8" width="12.85546875" style="146" customWidth="1"/>
    <col min="9" max="9" width="11.5703125" style="147" customWidth="1"/>
    <col min="10" max="10" width="3.7109375" style="2" customWidth="1"/>
    <col min="11" max="15" width="11.5703125" style="106" customWidth="1"/>
    <col min="16" max="253" width="8.85546875" style="3"/>
    <col min="254" max="254" width="3.28515625" style="3" customWidth="1"/>
    <col min="255" max="255" width="11.85546875" style="3" customWidth="1"/>
    <col min="256" max="256" width="14" style="3" customWidth="1"/>
    <col min="257" max="257" width="13.140625" style="3" customWidth="1"/>
    <col min="258" max="258" width="11.7109375" style="3" bestFit="1" customWidth="1"/>
    <col min="259" max="259" width="3.5703125" style="3" customWidth="1"/>
    <col min="260" max="261" width="11.28515625" style="3" customWidth="1"/>
    <col min="262" max="262" width="12.85546875" style="3" customWidth="1"/>
    <col min="263" max="263" width="11.5703125" style="3" customWidth="1"/>
    <col min="264" max="509" width="8.85546875" style="3"/>
    <col min="510" max="510" width="3.28515625" style="3" customWidth="1"/>
    <col min="511" max="511" width="11.85546875" style="3" customWidth="1"/>
    <col min="512" max="512" width="14" style="3" customWidth="1"/>
    <col min="513" max="513" width="13.140625" style="3" customWidth="1"/>
    <col min="514" max="514" width="11.7109375" style="3" bestFit="1" customWidth="1"/>
    <col min="515" max="515" width="3.5703125" style="3" customWidth="1"/>
    <col min="516" max="517" width="11.28515625" style="3" customWidth="1"/>
    <col min="518" max="518" width="12.85546875" style="3" customWidth="1"/>
    <col min="519" max="519" width="11.5703125" style="3" customWidth="1"/>
    <col min="520" max="765" width="8.85546875" style="3"/>
    <col min="766" max="766" width="3.28515625" style="3" customWidth="1"/>
    <col min="767" max="767" width="11.85546875" style="3" customWidth="1"/>
    <col min="768" max="768" width="14" style="3" customWidth="1"/>
    <col min="769" max="769" width="13.140625" style="3" customWidth="1"/>
    <col min="770" max="770" width="11.7109375" style="3" bestFit="1" customWidth="1"/>
    <col min="771" max="771" width="3.5703125" style="3" customWidth="1"/>
    <col min="772" max="773" width="11.28515625" style="3" customWidth="1"/>
    <col min="774" max="774" width="12.85546875" style="3" customWidth="1"/>
    <col min="775" max="775" width="11.5703125" style="3" customWidth="1"/>
    <col min="776" max="1021" width="8.85546875" style="3"/>
    <col min="1022" max="1022" width="3.28515625" style="3" customWidth="1"/>
    <col min="1023" max="1023" width="11.85546875" style="3" customWidth="1"/>
    <col min="1024" max="1024" width="14" style="3" customWidth="1"/>
    <col min="1025" max="1025" width="13.140625" style="3" customWidth="1"/>
    <col min="1026" max="1026" width="11.7109375" style="3" bestFit="1" customWidth="1"/>
    <col min="1027" max="1027" width="3.5703125" style="3" customWidth="1"/>
    <col min="1028" max="1029" width="11.28515625" style="3" customWidth="1"/>
    <col min="1030" max="1030" width="12.85546875" style="3" customWidth="1"/>
    <col min="1031" max="1031" width="11.5703125" style="3" customWidth="1"/>
    <col min="1032" max="1277" width="8.85546875" style="3"/>
    <col min="1278" max="1278" width="3.28515625" style="3" customWidth="1"/>
    <col min="1279" max="1279" width="11.85546875" style="3" customWidth="1"/>
    <col min="1280" max="1280" width="14" style="3" customWidth="1"/>
    <col min="1281" max="1281" width="13.140625" style="3" customWidth="1"/>
    <col min="1282" max="1282" width="11.7109375" style="3" bestFit="1" customWidth="1"/>
    <col min="1283" max="1283" width="3.5703125" style="3" customWidth="1"/>
    <col min="1284" max="1285" width="11.28515625" style="3" customWidth="1"/>
    <col min="1286" max="1286" width="12.85546875" style="3" customWidth="1"/>
    <col min="1287" max="1287" width="11.5703125" style="3" customWidth="1"/>
    <col min="1288" max="1533" width="8.85546875" style="3"/>
    <col min="1534" max="1534" width="3.28515625" style="3" customWidth="1"/>
    <col min="1535" max="1535" width="11.85546875" style="3" customWidth="1"/>
    <col min="1536" max="1536" width="14" style="3" customWidth="1"/>
    <col min="1537" max="1537" width="13.140625" style="3" customWidth="1"/>
    <col min="1538" max="1538" width="11.7109375" style="3" bestFit="1" customWidth="1"/>
    <col min="1539" max="1539" width="3.5703125" style="3" customWidth="1"/>
    <col min="1540" max="1541" width="11.28515625" style="3" customWidth="1"/>
    <col min="1542" max="1542" width="12.85546875" style="3" customWidth="1"/>
    <col min="1543" max="1543" width="11.5703125" style="3" customWidth="1"/>
    <col min="1544" max="1789" width="8.85546875" style="3"/>
    <col min="1790" max="1790" width="3.28515625" style="3" customWidth="1"/>
    <col min="1791" max="1791" width="11.85546875" style="3" customWidth="1"/>
    <col min="1792" max="1792" width="14" style="3" customWidth="1"/>
    <col min="1793" max="1793" width="13.140625" style="3" customWidth="1"/>
    <col min="1794" max="1794" width="11.7109375" style="3" bestFit="1" customWidth="1"/>
    <col min="1795" max="1795" width="3.5703125" style="3" customWidth="1"/>
    <col min="1796" max="1797" width="11.28515625" style="3" customWidth="1"/>
    <col min="1798" max="1798" width="12.85546875" style="3" customWidth="1"/>
    <col min="1799" max="1799" width="11.5703125" style="3" customWidth="1"/>
    <col min="1800" max="2045" width="8.85546875" style="3"/>
    <col min="2046" max="2046" width="3.28515625" style="3" customWidth="1"/>
    <col min="2047" max="2047" width="11.85546875" style="3" customWidth="1"/>
    <col min="2048" max="2048" width="14" style="3" customWidth="1"/>
    <col min="2049" max="2049" width="13.140625" style="3" customWidth="1"/>
    <col min="2050" max="2050" width="11.7109375" style="3" bestFit="1" customWidth="1"/>
    <col min="2051" max="2051" width="3.5703125" style="3" customWidth="1"/>
    <col min="2052" max="2053" width="11.28515625" style="3" customWidth="1"/>
    <col min="2054" max="2054" width="12.85546875" style="3" customWidth="1"/>
    <col min="2055" max="2055" width="11.5703125" style="3" customWidth="1"/>
    <col min="2056" max="2301" width="8.85546875" style="3"/>
    <col min="2302" max="2302" width="3.28515625" style="3" customWidth="1"/>
    <col min="2303" max="2303" width="11.85546875" style="3" customWidth="1"/>
    <col min="2304" max="2304" width="14" style="3" customWidth="1"/>
    <col min="2305" max="2305" width="13.140625" style="3" customWidth="1"/>
    <col min="2306" max="2306" width="11.7109375" style="3" bestFit="1" customWidth="1"/>
    <col min="2307" max="2307" width="3.5703125" style="3" customWidth="1"/>
    <col min="2308" max="2309" width="11.28515625" style="3" customWidth="1"/>
    <col min="2310" max="2310" width="12.85546875" style="3" customWidth="1"/>
    <col min="2311" max="2311" width="11.5703125" style="3" customWidth="1"/>
    <col min="2312" max="2557" width="8.85546875" style="3"/>
    <col min="2558" max="2558" width="3.28515625" style="3" customWidth="1"/>
    <col min="2559" max="2559" width="11.85546875" style="3" customWidth="1"/>
    <col min="2560" max="2560" width="14" style="3" customWidth="1"/>
    <col min="2561" max="2561" width="13.140625" style="3" customWidth="1"/>
    <col min="2562" max="2562" width="11.7109375" style="3" bestFit="1" customWidth="1"/>
    <col min="2563" max="2563" width="3.5703125" style="3" customWidth="1"/>
    <col min="2564" max="2565" width="11.28515625" style="3" customWidth="1"/>
    <col min="2566" max="2566" width="12.85546875" style="3" customWidth="1"/>
    <col min="2567" max="2567" width="11.5703125" style="3" customWidth="1"/>
    <col min="2568" max="2813" width="8.85546875" style="3"/>
    <col min="2814" max="2814" width="3.28515625" style="3" customWidth="1"/>
    <col min="2815" max="2815" width="11.85546875" style="3" customWidth="1"/>
    <col min="2816" max="2816" width="14" style="3" customWidth="1"/>
    <col min="2817" max="2817" width="13.140625" style="3" customWidth="1"/>
    <col min="2818" max="2818" width="11.7109375" style="3" bestFit="1" customWidth="1"/>
    <col min="2819" max="2819" width="3.5703125" style="3" customWidth="1"/>
    <col min="2820" max="2821" width="11.28515625" style="3" customWidth="1"/>
    <col min="2822" max="2822" width="12.85546875" style="3" customWidth="1"/>
    <col min="2823" max="2823" width="11.5703125" style="3" customWidth="1"/>
    <col min="2824" max="3069" width="8.85546875" style="3"/>
    <col min="3070" max="3070" width="3.28515625" style="3" customWidth="1"/>
    <col min="3071" max="3071" width="11.85546875" style="3" customWidth="1"/>
    <col min="3072" max="3072" width="14" style="3" customWidth="1"/>
    <col min="3073" max="3073" width="13.140625" style="3" customWidth="1"/>
    <col min="3074" max="3074" width="11.7109375" style="3" bestFit="1" customWidth="1"/>
    <col min="3075" max="3075" width="3.5703125" style="3" customWidth="1"/>
    <col min="3076" max="3077" width="11.28515625" style="3" customWidth="1"/>
    <col min="3078" max="3078" width="12.85546875" style="3" customWidth="1"/>
    <col min="3079" max="3079" width="11.5703125" style="3" customWidth="1"/>
    <col min="3080" max="3325" width="8.85546875" style="3"/>
    <col min="3326" max="3326" width="3.28515625" style="3" customWidth="1"/>
    <col min="3327" max="3327" width="11.85546875" style="3" customWidth="1"/>
    <col min="3328" max="3328" width="14" style="3" customWidth="1"/>
    <col min="3329" max="3329" width="13.140625" style="3" customWidth="1"/>
    <col min="3330" max="3330" width="11.7109375" style="3" bestFit="1" customWidth="1"/>
    <col min="3331" max="3331" width="3.5703125" style="3" customWidth="1"/>
    <col min="3332" max="3333" width="11.28515625" style="3" customWidth="1"/>
    <col min="3334" max="3334" width="12.85546875" style="3" customWidth="1"/>
    <col min="3335" max="3335" width="11.5703125" style="3" customWidth="1"/>
    <col min="3336" max="3581" width="8.85546875" style="3"/>
    <col min="3582" max="3582" width="3.28515625" style="3" customWidth="1"/>
    <col min="3583" max="3583" width="11.85546875" style="3" customWidth="1"/>
    <col min="3584" max="3584" width="14" style="3" customWidth="1"/>
    <col min="3585" max="3585" width="13.140625" style="3" customWidth="1"/>
    <col min="3586" max="3586" width="11.7109375" style="3" bestFit="1" customWidth="1"/>
    <col min="3587" max="3587" width="3.5703125" style="3" customWidth="1"/>
    <col min="3588" max="3589" width="11.28515625" style="3" customWidth="1"/>
    <col min="3590" max="3590" width="12.85546875" style="3" customWidth="1"/>
    <col min="3591" max="3591" width="11.5703125" style="3" customWidth="1"/>
    <col min="3592" max="3837" width="8.85546875" style="3"/>
    <col min="3838" max="3838" width="3.28515625" style="3" customWidth="1"/>
    <col min="3839" max="3839" width="11.85546875" style="3" customWidth="1"/>
    <col min="3840" max="3840" width="14" style="3" customWidth="1"/>
    <col min="3841" max="3841" width="13.140625" style="3" customWidth="1"/>
    <col min="3842" max="3842" width="11.7109375" style="3" bestFit="1" customWidth="1"/>
    <col min="3843" max="3843" width="3.5703125" style="3" customWidth="1"/>
    <col min="3844" max="3845" width="11.28515625" style="3" customWidth="1"/>
    <col min="3846" max="3846" width="12.85546875" style="3" customWidth="1"/>
    <col min="3847" max="3847" width="11.5703125" style="3" customWidth="1"/>
    <col min="3848" max="4093" width="8.85546875" style="3"/>
    <col min="4094" max="4094" width="3.28515625" style="3" customWidth="1"/>
    <col min="4095" max="4095" width="11.85546875" style="3" customWidth="1"/>
    <col min="4096" max="4096" width="14" style="3" customWidth="1"/>
    <col min="4097" max="4097" width="13.140625" style="3" customWidth="1"/>
    <col min="4098" max="4098" width="11.7109375" style="3" bestFit="1" customWidth="1"/>
    <col min="4099" max="4099" width="3.5703125" style="3" customWidth="1"/>
    <col min="4100" max="4101" width="11.28515625" style="3" customWidth="1"/>
    <col min="4102" max="4102" width="12.85546875" style="3" customWidth="1"/>
    <col min="4103" max="4103" width="11.5703125" style="3" customWidth="1"/>
    <col min="4104" max="4349" width="8.85546875" style="3"/>
    <col min="4350" max="4350" width="3.28515625" style="3" customWidth="1"/>
    <col min="4351" max="4351" width="11.85546875" style="3" customWidth="1"/>
    <col min="4352" max="4352" width="14" style="3" customWidth="1"/>
    <col min="4353" max="4353" width="13.140625" style="3" customWidth="1"/>
    <col min="4354" max="4354" width="11.7109375" style="3" bestFit="1" customWidth="1"/>
    <col min="4355" max="4355" width="3.5703125" style="3" customWidth="1"/>
    <col min="4356" max="4357" width="11.28515625" style="3" customWidth="1"/>
    <col min="4358" max="4358" width="12.85546875" style="3" customWidth="1"/>
    <col min="4359" max="4359" width="11.5703125" style="3" customWidth="1"/>
    <col min="4360" max="4605" width="8.85546875" style="3"/>
    <col min="4606" max="4606" width="3.28515625" style="3" customWidth="1"/>
    <col min="4607" max="4607" width="11.85546875" style="3" customWidth="1"/>
    <col min="4608" max="4608" width="14" style="3" customWidth="1"/>
    <col min="4609" max="4609" width="13.140625" style="3" customWidth="1"/>
    <col min="4610" max="4610" width="11.7109375" style="3" bestFit="1" customWidth="1"/>
    <col min="4611" max="4611" width="3.5703125" style="3" customWidth="1"/>
    <col min="4612" max="4613" width="11.28515625" style="3" customWidth="1"/>
    <col min="4614" max="4614" width="12.85546875" style="3" customWidth="1"/>
    <col min="4615" max="4615" width="11.5703125" style="3" customWidth="1"/>
    <col min="4616" max="4861" width="8.85546875" style="3"/>
    <col min="4862" max="4862" width="3.28515625" style="3" customWidth="1"/>
    <col min="4863" max="4863" width="11.85546875" style="3" customWidth="1"/>
    <col min="4864" max="4864" width="14" style="3" customWidth="1"/>
    <col min="4865" max="4865" width="13.140625" style="3" customWidth="1"/>
    <col min="4866" max="4866" width="11.7109375" style="3" bestFit="1" customWidth="1"/>
    <col min="4867" max="4867" width="3.5703125" style="3" customWidth="1"/>
    <col min="4868" max="4869" width="11.28515625" style="3" customWidth="1"/>
    <col min="4870" max="4870" width="12.85546875" style="3" customWidth="1"/>
    <col min="4871" max="4871" width="11.5703125" style="3" customWidth="1"/>
    <col min="4872" max="5117" width="8.85546875" style="3"/>
    <col min="5118" max="5118" width="3.28515625" style="3" customWidth="1"/>
    <col min="5119" max="5119" width="11.85546875" style="3" customWidth="1"/>
    <col min="5120" max="5120" width="14" style="3" customWidth="1"/>
    <col min="5121" max="5121" width="13.140625" style="3" customWidth="1"/>
    <col min="5122" max="5122" width="11.7109375" style="3" bestFit="1" customWidth="1"/>
    <col min="5123" max="5123" width="3.5703125" style="3" customWidth="1"/>
    <col min="5124" max="5125" width="11.28515625" style="3" customWidth="1"/>
    <col min="5126" max="5126" width="12.85546875" style="3" customWidth="1"/>
    <col min="5127" max="5127" width="11.5703125" style="3" customWidth="1"/>
    <col min="5128" max="5373" width="8.85546875" style="3"/>
    <col min="5374" max="5374" width="3.28515625" style="3" customWidth="1"/>
    <col min="5375" max="5375" width="11.85546875" style="3" customWidth="1"/>
    <col min="5376" max="5376" width="14" style="3" customWidth="1"/>
    <col min="5377" max="5377" width="13.140625" style="3" customWidth="1"/>
    <col min="5378" max="5378" width="11.7109375" style="3" bestFit="1" customWidth="1"/>
    <col min="5379" max="5379" width="3.5703125" style="3" customWidth="1"/>
    <col min="5380" max="5381" width="11.28515625" style="3" customWidth="1"/>
    <col min="5382" max="5382" width="12.85546875" style="3" customWidth="1"/>
    <col min="5383" max="5383" width="11.5703125" style="3" customWidth="1"/>
    <col min="5384" max="5629" width="8.85546875" style="3"/>
    <col min="5630" max="5630" width="3.28515625" style="3" customWidth="1"/>
    <col min="5631" max="5631" width="11.85546875" style="3" customWidth="1"/>
    <col min="5632" max="5632" width="14" style="3" customWidth="1"/>
    <col min="5633" max="5633" width="13.140625" style="3" customWidth="1"/>
    <col min="5634" max="5634" width="11.7109375" style="3" bestFit="1" customWidth="1"/>
    <col min="5635" max="5635" width="3.5703125" style="3" customWidth="1"/>
    <col min="5636" max="5637" width="11.28515625" style="3" customWidth="1"/>
    <col min="5638" max="5638" width="12.85546875" style="3" customWidth="1"/>
    <col min="5639" max="5639" width="11.5703125" style="3" customWidth="1"/>
    <col min="5640" max="5885" width="8.85546875" style="3"/>
    <col min="5886" max="5886" width="3.28515625" style="3" customWidth="1"/>
    <col min="5887" max="5887" width="11.85546875" style="3" customWidth="1"/>
    <col min="5888" max="5888" width="14" style="3" customWidth="1"/>
    <col min="5889" max="5889" width="13.140625" style="3" customWidth="1"/>
    <col min="5890" max="5890" width="11.7109375" style="3" bestFit="1" customWidth="1"/>
    <col min="5891" max="5891" width="3.5703125" style="3" customWidth="1"/>
    <col min="5892" max="5893" width="11.28515625" style="3" customWidth="1"/>
    <col min="5894" max="5894" width="12.85546875" style="3" customWidth="1"/>
    <col min="5895" max="5895" width="11.5703125" style="3" customWidth="1"/>
    <col min="5896" max="6141" width="8.85546875" style="3"/>
    <col min="6142" max="6142" width="3.28515625" style="3" customWidth="1"/>
    <col min="6143" max="6143" width="11.85546875" style="3" customWidth="1"/>
    <col min="6144" max="6144" width="14" style="3" customWidth="1"/>
    <col min="6145" max="6145" width="13.140625" style="3" customWidth="1"/>
    <col min="6146" max="6146" width="11.7109375" style="3" bestFit="1" customWidth="1"/>
    <col min="6147" max="6147" width="3.5703125" style="3" customWidth="1"/>
    <col min="6148" max="6149" width="11.28515625" style="3" customWidth="1"/>
    <col min="6150" max="6150" width="12.85546875" style="3" customWidth="1"/>
    <col min="6151" max="6151" width="11.5703125" style="3" customWidth="1"/>
    <col min="6152" max="6397" width="8.85546875" style="3"/>
    <col min="6398" max="6398" width="3.28515625" style="3" customWidth="1"/>
    <col min="6399" max="6399" width="11.85546875" style="3" customWidth="1"/>
    <col min="6400" max="6400" width="14" style="3" customWidth="1"/>
    <col min="6401" max="6401" width="13.140625" style="3" customWidth="1"/>
    <col min="6402" max="6402" width="11.7109375" style="3" bestFit="1" customWidth="1"/>
    <col min="6403" max="6403" width="3.5703125" style="3" customWidth="1"/>
    <col min="6404" max="6405" width="11.28515625" style="3" customWidth="1"/>
    <col min="6406" max="6406" width="12.85546875" style="3" customWidth="1"/>
    <col min="6407" max="6407" width="11.5703125" style="3" customWidth="1"/>
    <col min="6408" max="6653" width="8.85546875" style="3"/>
    <col min="6654" max="6654" width="3.28515625" style="3" customWidth="1"/>
    <col min="6655" max="6655" width="11.85546875" style="3" customWidth="1"/>
    <col min="6656" max="6656" width="14" style="3" customWidth="1"/>
    <col min="6657" max="6657" width="13.140625" style="3" customWidth="1"/>
    <col min="6658" max="6658" width="11.7109375" style="3" bestFit="1" customWidth="1"/>
    <col min="6659" max="6659" width="3.5703125" style="3" customWidth="1"/>
    <col min="6660" max="6661" width="11.28515625" style="3" customWidth="1"/>
    <col min="6662" max="6662" width="12.85546875" style="3" customWidth="1"/>
    <col min="6663" max="6663" width="11.5703125" style="3" customWidth="1"/>
    <col min="6664" max="6909" width="8.85546875" style="3"/>
    <col min="6910" max="6910" width="3.28515625" style="3" customWidth="1"/>
    <col min="6911" max="6911" width="11.85546875" style="3" customWidth="1"/>
    <col min="6912" max="6912" width="14" style="3" customWidth="1"/>
    <col min="6913" max="6913" width="13.140625" style="3" customWidth="1"/>
    <col min="6914" max="6914" width="11.7109375" style="3" bestFit="1" customWidth="1"/>
    <col min="6915" max="6915" width="3.5703125" style="3" customWidth="1"/>
    <col min="6916" max="6917" width="11.28515625" style="3" customWidth="1"/>
    <col min="6918" max="6918" width="12.85546875" style="3" customWidth="1"/>
    <col min="6919" max="6919" width="11.5703125" style="3" customWidth="1"/>
    <col min="6920" max="7165" width="8.85546875" style="3"/>
    <col min="7166" max="7166" width="3.28515625" style="3" customWidth="1"/>
    <col min="7167" max="7167" width="11.85546875" style="3" customWidth="1"/>
    <col min="7168" max="7168" width="14" style="3" customWidth="1"/>
    <col min="7169" max="7169" width="13.140625" style="3" customWidth="1"/>
    <col min="7170" max="7170" width="11.7109375" style="3" bestFit="1" customWidth="1"/>
    <col min="7171" max="7171" width="3.5703125" style="3" customWidth="1"/>
    <col min="7172" max="7173" width="11.28515625" style="3" customWidth="1"/>
    <col min="7174" max="7174" width="12.85546875" style="3" customWidth="1"/>
    <col min="7175" max="7175" width="11.5703125" style="3" customWidth="1"/>
    <col min="7176" max="7421" width="8.85546875" style="3"/>
    <col min="7422" max="7422" width="3.28515625" style="3" customWidth="1"/>
    <col min="7423" max="7423" width="11.85546875" style="3" customWidth="1"/>
    <col min="7424" max="7424" width="14" style="3" customWidth="1"/>
    <col min="7425" max="7425" width="13.140625" style="3" customWidth="1"/>
    <col min="7426" max="7426" width="11.7109375" style="3" bestFit="1" customWidth="1"/>
    <col min="7427" max="7427" width="3.5703125" style="3" customWidth="1"/>
    <col min="7428" max="7429" width="11.28515625" style="3" customWidth="1"/>
    <col min="7430" max="7430" width="12.85546875" style="3" customWidth="1"/>
    <col min="7431" max="7431" width="11.5703125" style="3" customWidth="1"/>
    <col min="7432" max="7677" width="8.85546875" style="3"/>
    <col min="7678" max="7678" width="3.28515625" style="3" customWidth="1"/>
    <col min="7679" max="7679" width="11.85546875" style="3" customWidth="1"/>
    <col min="7680" max="7680" width="14" style="3" customWidth="1"/>
    <col min="7681" max="7681" width="13.140625" style="3" customWidth="1"/>
    <col min="7682" max="7682" width="11.7109375" style="3" bestFit="1" customWidth="1"/>
    <col min="7683" max="7683" width="3.5703125" style="3" customWidth="1"/>
    <col min="7684" max="7685" width="11.28515625" style="3" customWidth="1"/>
    <col min="7686" max="7686" width="12.85546875" style="3" customWidth="1"/>
    <col min="7687" max="7687" width="11.5703125" style="3" customWidth="1"/>
    <col min="7688" max="7933" width="8.85546875" style="3"/>
    <col min="7934" max="7934" width="3.28515625" style="3" customWidth="1"/>
    <col min="7935" max="7935" width="11.85546875" style="3" customWidth="1"/>
    <col min="7936" max="7936" width="14" style="3" customWidth="1"/>
    <col min="7937" max="7937" width="13.140625" style="3" customWidth="1"/>
    <col min="7938" max="7938" width="11.7109375" style="3" bestFit="1" customWidth="1"/>
    <col min="7939" max="7939" width="3.5703125" style="3" customWidth="1"/>
    <col min="7940" max="7941" width="11.28515625" style="3" customWidth="1"/>
    <col min="7942" max="7942" width="12.85546875" style="3" customWidth="1"/>
    <col min="7943" max="7943" width="11.5703125" style="3" customWidth="1"/>
    <col min="7944" max="8189" width="8.85546875" style="3"/>
    <col min="8190" max="8190" width="3.28515625" style="3" customWidth="1"/>
    <col min="8191" max="8191" width="11.85546875" style="3" customWidth="1"/>
    <col min="8192" max="8192" width="14" style="3" customWidth="1"/>
    <col min="8193" max="8193" width="13.140625" style="3" customWidth="1"/>
    <col min="8194" max="8194" width="11.7109375" style="3" bestFit="1" customWidth="1"/>
    <col min="8195" max="8195" width="3.5703125" style="3" customWidth="1"/>
    <col min="8196" max="8197" width="11.28515625" style="3" customWidth="1"/>
    <col min="8198" max="8198" width="12.85546875" style="3" customWidth="1"/>
    <col min="8199" max="8199" width="11.5703125" style="3" customWidth="1"/>
    <col min="8200" max="8445" width="8.85546875" style="3"/>
    <col min="8446" max="8446" width="3.28515625" style="3" customWidth="1"/>
    <col min="8447" max="8447" width="11.85546875" style="3" customWidth="1"/>
    <col min="8448" max="8448" width="14" style="3" customWidth="1"/>
    <col min="8449" max="8449" width="13.140625" style="3" customWidth="1"/>
    <col min="8450" max="8450" width="11.7109375" style="3" bestFit="1" customWidth="1"/>
    <col min="8451" max="8451" width="3.5703125" style="3" customWidth="1"/>
    <col min="8452" max="8453" width="11.28515625" style="3" customWidth="1"/>
    <col min="8454" max="8454" width="12.85546875" style="3" customWidth="1"/>
    <col min="8455" max="8455" width="11.5703125" style="3" customWidth="1"/>
    <col min="8456" max="8701" width="8.85546875" style="3"/>
    <col min="8702" max="8702" width="3.28515625" style="3" customWidth="1"/>
    <col min="8703" max="8703" width="11.85546875" style="3" customWidth="1"/>
    <col min="8704" max="8704" width="14" style="3" customWidth="1"/>
    <col min="8705" max="8705" width="13.140625" style="3" customWidth="1"/>
    <col min="8706" max="8706" width="11.7109375" style="3" bestFit="1" customWidth="1"/>
    <col min="8707" max="8707" width="3.5703125" style="3" customWidth="1"/>
    <col min="8708" max="8709" width="11.28515625" style="3" customWidth="1"/>
    <col min="8710" max="8710" width="12.85546875" style="3" customWidth="1"/>
    <col min="8711" max="8711" width="11.5703125" style="3" customWidth="1"/>
    <col min="8712" max="8957" width="8.85546875" style="3"/>
    <col min="8958" max="8958" width="3.28515625" style="3" customWidth="1"/>
    <col min="8959" max="8959" width="11.85546875" style="3" customWidth="1"/>
    <col min="8960" max="8960" width="14" style="3" customWidth="1"/>
    <col min="8961" max="8961" width="13.140625" style="3" customWidth="1"/>
    <col min="8962" max="8962" width="11.7109375" style="3" bestFit="1" customWidth="1"/>
    <col min="8963" max="8963" width="3.5703125" style="3" customWidth="1"/>
    <col min="8964" max="8965" width="11.28515625" style="3" customWidth="1"/>
    <col min="8966" max="8966" width="12.85546875" style="3" customWidth="1"/>
    <col min="8967" max="8967" width="11.5703125" style="3" customWidth="1"/>
    <col min="8968" max="9213" width="8.85546875" style="3"/>
    <col min="9214" max="9214" width="3.28515625" style="3" customWidth="1"/>
    <col min="9215" max="9215" width="11.85546875" style="3" customWidth="1"/>
    <col min="9216" max="9216" width="14" style="3" customWidth="1"/>
    <col min="9217" max="9217" width="13.140625" style="3" customWidth="1"/>
    <col min="9218" max="9218" width="11.7109375" style="3" bestFit="1" customWidth="1"/>
    <col min="9219" max="9219" width="3.5703125" style="3" customWidth="1"/>
    <col min="9220" max="9221" width="11.28515625" style="3" customWidth="1"/>
    <col min="9222" max="9222" width="12.85546875" style="3" customWidth="1"/>
    <col min="9223" max="9223" width="11.5703125" style="3" customWidth="1"/>
    <col min="9224" max="9469" width="8.85546875" style="3"/>
    <col min="9470" max="9470" width="3.28515625" style="3" customWidth="1"/>
    <col min="9471" max="9471" width="11.85546875" style="3" customWidth="1"/>
    <col min="9472" max="9472" width="14" style="3" customWidth="1"/>
    <col min="9473" max="9473" width="13.140625" style="3" customWidth="1"/>
    <col min="9474" max="9474" width="11.7109375" style="3" bestFit="1" customWidth="1"/>
    <col min="9475" max="9475" width="3.5703125" style="3" customWidth="1"/>
    <col min="9476" max="9477" width="11.28515625" style="3" customWidth="1"/>
    <col min="9478" max="9478" width="12.85546875" style="3" customWidth="1"/>
    <col min="9479" max="9479" width="11.5703125" style="3" customWidth="1"/>
    <col min="9480" max="9725" width="8.85546875" style="3"/>
    <col min="9726" max="9726" width="3.28515625" style="3" customWidth="1"/>
    <col min="9727" max="9727" width="11.85546875" style="3" customWidth="1"/>
    <col min="9728" max="9728" width="14" style="3" customWidth="1"/>
    <col min="9729" max="9729" width="13.140625" style="3" customWidth="1"/>
    <col min="9730" max="9730" width="11.7109375" style="3" bestFit="1" customWidth="1"/>
    <col min="9731" max="9731" width="3.5703125" style="3" customWidth="1"/>
    <col min="9732" max="9733" width="11.28515625" style="3" customWidth="1"/>
    <col min="9734" max="9734" width="12.85546875" style="3" customWidth="1"/>
    <col min="9735" max="9735" width="11.5703125" style="3" customWidth="1"/>
    <col min="9736" max="9981" width="8.85546875" style="3"/>
    <col min="9982" max="9982" width="3.28515625" style="3" customWidth="1"/>
    <col min="9983" max="9983" width="11.85546875" style="3" customWidth="1"/>
    <col min="9984" max="9984" width="14" style="3" customWidth="1"/>
    <col min="9985" max="9985" width="13.140625" style="3" customWidth="1"/>
    <col min="9986" max="9986" width="11.7109375" style="3" bestFit="1" customWidth="1"/>
    <col min="9987" max="9987" width="3.5703125" style="3" customWidth="1"/>
    <col min="9988" max="9989" width="11.28515625" style="3" customWidth="1"/>
    <col min="9990" max="9990" width="12.85546875" style="3" customWidth="1"/>
    <col min="9991" max="9991" width="11.5703125" style="3" customWidth="1"/>
    <col min="9992" max="10237" width="8.85546875" style="3"/>
    <col min="10238" max="10238" width="3.28515625" style="3" customWidth="1"/>
    <col min="10239" max="10239" width="11.85546875" style="3" customWidth="1"/>
    <col min="10240" max="10240" width="14" style="3" customWidth="1"/>
    <col min="10241" max="10241" width="13.140625" style="3" customWidth="1"/>
    <col min="10242" max="10242" width="11.7109375" style="3" bestFit="1" customWidth="1"/>
    <col min="10243" max="10243" width="3.5703125" style="3" customWidth="1"/>
    <col min="10244" max="10245" width="11.28515625" style="3" customWidth="1"/>
    <col min="10246" max="10246" width="12.85546875" style="3" customWidth="1"/>
    <col min="10247" max="10247" width="11.5703125" style="3" customWidth="1"/>
    <col min="10248" max="10493" width="8.85546875" style="3"/>
    <col min="10494" max="10494" width="3.28515625" style="3" customWidth="1"/>
    <col min="10495" max="10495" width="11.85546875" style="3" customWidth="1"/>
    <col min="10496" max="10496" width="14" style="3" customWidth="1"/>
    <col min="10497" max="10497" width="13.140625" style="3" customWidth="1"/>
    <col min="10498" max="10498" width="11.7109375" style="3" bestFit="1" customWidth="1"/>
    <col min="10499" max="10499" width="3.5703125" style="3" customWidth="1"/>
    <col min="10500" max="10501" width="11.28515625" style="3" customWidth="1"/>
    <col min="10502" max="10502" width="12.85546875" style="3" customWidth="1"/>
    <col min="10503" max="10503" width="11.5703125" style="3" customWidth="1"/>
    <col min="10504" max="10749" width="8.85546875" style="3"/>
    <col min="10750" max="10750" width="3.28515625" style="3" customWidth="1"/>
    <col min="10751" max="10751" width="11.85546875" style="3" customWidth="1"/>
    <col min="10752" max="10752" width="14" style="3" customWidth="1"/>
    <col min="10753" max="10753" width="13.140625" style="3" customWidth="1"/>
    <col min="10754" max="10754" width="11.7109375" style="3" bestFit="1" customWidth="1"/>
    <col min="10755" max="10755" width="3.5703125" style="3" customWidth="1"/>
    <col min="10756" max="10757" width="11.28515625" style="3" customWidth="1"/>
    <col min="10758" max="10758" width="12.85546875" style="3" customWidth="1"/>
    <col min="10759" max="10759" width="11.5703125" style="3" customWidth="1"/>
    <col min="10760" max="11005" width="8.85546875" style="3"/>
    <col min="11006" max="11006" width="3.28515625" style="3" customWidth="1"/>
    <col min="11007" max="11007" width="11.85546875" style="3" customWidth="1"/>
    <col min="11008" max="11008" width="14" style="3" customWidth="1"/>
    <col min="11009" max="11009" width="13.140625" style="3" customWidth="1"/>
    <col min="11010" max="11010" width="11.7109375" style="3" bestFit="1" customWidth="1"/>
    <col min="11011" max="11011" width="3.5703125" style="3" customWidth="1"/>
    <col min="11012" max="11013" width="11.28515625" style="3" customWidth="1"/>
    <col min="11014" max="11014" width="12.85546875" style="3" customWidth="1"/>
    <col min="11015" max="11015" width="11.5703125" style="3" customWidth="1"/>
    <col min="11016" max="11261" width="8.85546875" style="3"/>
    <col min="11262" max="11262" width="3.28515625" style="3" customWidth="1"/>
    <col min="11263" max="11263" width="11.85546875" style="3" customWidth="1"/>
    <col min="11264" max="11264" width="14" style="3" customWidth="1"/>
    <col min="11265" max="11265" width="13.140625" style="3" customWidth="1"/>
    <col min="11266" max="11266" width="11.7109375" style="3" bestFit="1" customWidth="1"/>
    <col min="11267" max="11267" width="3.5703125" style="3" customWidth="1"/>
    <col min="11268" max="11269" width="11.28515625" style="3" customWidth="1"/>
    <col min="11270" max="11270" width="12.85546875" style="3" customWidth="1"/>
    <col min="11271" max="11271" width="11.5703125" style="3" customWidth="1"/>
    <col min="11272" max="11517" width="8.85546875" style="3"/>
    <col min="11518" max="11518" width="3.28515625" style="3" customWidth="1"/>
    <col min="11519" max="11519" width="11.85546875" style="3" customWidth="1"/>
    <col min="11520" max="11520" width="14" style="3" customWidth="1"/>
    <col min="11521" max="11521" width="13.140625" style="3" customWidth="1"/>
    <col min="11522" max="11522" width="11.7109375" style="3" bestFit="1" customWidth="1"/>
    <col min="11523" max="11523" width="3.5703125" style="3" customWidth="1"/>
    <col min="11524" max="11525" width="11.28515625" style="3" customWidth="1"/>
    <col min="11526" max="11526" width="12.85546875" style="3" customWidth="1"/>
    <col min="11527" max="11527" width="11.5703125" style="3" customWidth="1"/>
    <col min="11528" max="11773" width="8.85546875" style="3"/>
    <col min="11774" max="11774" width="3.28515625" style="3" customWidth="1"/>
    <col min="11775" max="11775" width="11.85546875" style="3" customWidth="1"/>
    <col min="11776" max="11776" width="14" style="3" customWidth="1"/>
    <col min="11777" max="11777" width="13.140625" style="3" customWidth="1"/>
    <col min="11778" max="11778" width="11.7109375" style="3" bestFit="1" customWidth="1"/>
    <col min="11779" max="11779" width="3.5703125" style="3" customWidth="1"/>
    <col min="11780" max="11781" width="11.28515625" style="3" customWidth="1"/>
    <col min="11782" max="11782" width="12.85546875" style="3" customWidth="1"/>
    <col min="11783" max="11783" width="11.5703125" style="3" customWidth="1"/>
    <col min="11784" max="12029" width="8.85546875" style="3"/>
    <col min="12030" max="12030" width="3.28515625" style="3" customWidth="1"/>
    <col min="12031" max="12031" width="11.85546875" style="3" customWidth="1"/>
    <col min="12032" max="12032" width="14" style="3" customWidth="1"/>
    <col min="12033" max="12033" width="13.140625" style="3" customWidth="1"/>
    <col min="12034" max="12034" width="11.7109375" style="3" bestFit="1" customWidth="1"/>
    <col min="12035" max="12035" width="3.5703125" style="3" customWidth="1"/>
    <col min="12036" max="12037" width="11.28515625" style="3" customWidth="1"/>
    <col min="12038" max="12038" width="12.85546875" style="3" customWidth="1"/>
    <col min="12039" max="12039" width="11.5703125" style="3" customWidth="1"/>
    <col min="12040" max="12285" width="8.85546875" style="3"/>
    <col min="12286" max="12286" width="3.28515625" style="3" customWidth="1"/>
    <col min="12287" max="12287" width="11.85546875" style="3" customWidth="1"/>
    <col min="12288" max="12288" width="14" style="3" customWidth="1"/>
    <col min="12289" max="12289" width="13.140625" style="3" customWidth="1"/>
    <col min="12290" max="12290" width="11.7109375" style="3" bestFit="1" customWidth="1"/>
    <col min="12291" max="12291" width="3.5703125" style="3" customWidth="1"/>
    <col min="12292" max="12293" width="11.28515625" style="3" customWidth="1"/>
    <col min="12294" max="12294" width="12.85546875" style="3" customWidth="1"/>
    <col min="12295" max="12295" width="11.5703125" style="3" customWidth="1"/>
    <col min="12296" max="12541" width="8.85546875" style="3"/>
    <col min="12542" max="12542" width="3.28515625" style="3" customWidth="1"/>
    <col min="12543" max="12543" width="11.85546875" style="3" customWidth="1"/>
    <col min="12544" max="12544" width="14" style="3" customWidth="1"/>
    <col min="12545" max="12545" width="13.140625" style="3" customWidth="1"/>
    <col min="12546" max="12546" width="11.7109375" style="3" bestFit="1" customWidth="1"/>
    <col min="12547" max="12547" width="3.5703125" style="3" customWidth="1"/>
    <col min="12548" max="12549" width="11.28515625" style="3" customWidth="1"/>
    <col min="12550" max="12550" width="12.85546875" style="3" customWidth="1"/>
    <col min="12551" max="12551" width="11.5703125" style="3" customWidth="1"/>
    <col min="12552" max="12797" width="8.85546875" style="3"/>
    <col min="12798" max="12798" width="3.28515625" style="3" customWidth="1"/>
    <col min="12799" max="12799" width="11.85546875" style="3" customWidth="1"/>
    <col min="12800" max="12800" width="14" style="3" customWidth="1"/>
    <col min="12801" max="12801" width="13.140625" style="3" customWidth="1"/>
    <col min="12802" max="12802" width="11.7109375" style="3" bestFit="1" customWidth="1"/>
    <col min="12803" max="12803" width="3.5703125" style="3" customWidth="1"/>
    <col min="12804" max="12805" width="11.28515625" style="3" customWidth="1"/>
    <col min="12806" max="12806" width="12.85546875" style="3" customWidth="1"/>
    <col min="12807" max="12807" width="11.5703125" style="3" customWidth="1"/>
    <col min="12808" max="13053" width="8.85546875" style="3"/>
    <col min="13054" max="13054" width="3.28515625" style="3" customWidth="1"/>
    <col min="13055" max="13055" width="11.85546875" style="3" customWidth="1"/>
    <col min="13056" max="13056" width="14" style="3" customWidth="1"/>
    <col min="13057" max="13057" width="13.140625" style="3" customWidth="1"/>
    <col min="13058" max="13058" width="11.7109375" style="3" bestFit="1" customWidth="1"/>
    <col min="13059" max="13059" width="3.5703125" style="3" customWidth="1"/>
    <col min="13060" max="13061" width="11.28515625" style="3" customWidth="1"/>
    <col min="13062" max="13062" width="12.85546875" style="3" customWidth="1"/>
    <col min="13063" max="13063" width="11.5703125" style="3" customWidth="1"/>
    <col min="13064" max="13309" width="8.85546875" style="3"/>
    <col min="13310" max="13310" width="3.28515625" style="3" customWidth="1"/>
    <col min="13311" max="13311" width="11.85546875" style="3" customWidth="1"/>
    <col min="13312" max="13312" width="14" style="3" customWidth="1"/>
    <col min="13313" max="13313" width="13.140625" style="3" customWidth="1"/>
    <col min="13314" max="13314" width="11.7109375" style="3" bestFit="1" customWidth="1"/>
    <col min="13315" max="13315" width="3.5703125" style="3" customWidth="1"/>
    <col min="13316" max="13317" width="11.28515625" style="3" customWidth="1"/>
    <col min="13318" max="13318" width="12.85546875" style="3" customWidth="1"/>
    <col min="13319" max="13319" width="11.5703125" style="3" customWidth="1"/>
    <col min="13320" max="13565" width="8.85546875" style="3"/>
    <col min="13566" max="13566" width="3.28515625" style="3" customWidth="1"/>
    <col min="13567" max="13567" width="11.85546875" style="3" customWidth="1"/>
    <col min="13568" max="13568" width="14" style="3" customWidth="1"/>
    <col min="13569" max="13569" width="13.140625" style="3" customWidth="1"/>
    <col min="13570" max="13570" width="11.7109375" style="3" bestFit="1" customWidth="1"/>
    <col min="13571" max="13571" width="3.5703125" style="3" customWidth="1"/>
    <col min="13572" max="13573" width="11.28515625" style="3" customWidth="1"/>
    <col min="13574" max="13574" width="12.85546875" style="3" customWidth="1"/>
    <col min="13575" max="13575" width="11.5703125" style="3" customWidth="1"/>
    <col min="13576" max="13821" width="8.85546875" style="3"/>
    <col min="13822" max="13822" width="3.28515625" style="3" customWidth="1"/>
    <col min="13823" max="13823" width="11.85546875" style="3" customWidth="1"/>
    <col min="13824" max="13824" width="14" style="3" customWidth="1"/>
    <col min="13825" max="13825" width="13.140625" style="3" customWidth="1"/>
    <col min="13826" max="13826" width="11.7109375" style="3" bestFit="1" customWidth="1"/>
    <col min="13827" max="13827" width="3.5703125" style="3" customWidth="1"/>
    <col min="13828" max="13829" width="11.28515625" style="3" customWidth="1"/>
    <col min="13830" max="13830" width="12.85546875" style="3" customWidth="1"/>
    <col min="13831" max="13831" width="11.5703125" style="3" customWidth="1"/>
    <col min="13832" max="14077" width="8.85546875" style="3"/>
    <col min="14078" max="14078" width="3.28515625" style="3" customWidth="1"/>
    <col min="14079" max="14079" width="11.85546875" style="3" customWidth="1"/>
    <col min="14080" max="14080" width="14" style="3" customWidth="1"/>
    <col min="14081" max="14081" width="13.140625" style="3" customWidth="1"/>
    <col min="14082" max="14082" width="11.7109375" style="3" bestFit="1" customWidth="1"/>
    <col min="14083" max="14083" width="3.5703125" style="3" customWidth="1"/>
    <col min="14084" max="14085" width="11.28515625" style="3" customWidth="1"/>
    <col min="14086" max="14086" width="12.85546875" style="3" customWidth="1"/>
    <col min="14087" max="14087" width="11.5703125" style="3" customWidth="1"/>
    <col min="14088" max="14333" width="8.85546875" style="3"/>
    <col min="14334" max="14334" width="3.28515625" style="3" customWidth="1"/>
    <col min="14335" max="14335" width="11.85546875" style="3" customWidth="1"/>
    <col min="14336" max="14336" width="14" style="3" customWidth="1"/>
    <col min="14337" max="14337" width="13.140625" style="3" customWidth="1"/>
    <col min="14338" max="14338" width="11.7109375" style="3" bestFit="1" customWidth="1"/>
    <col min="14339" max="14339" width="3.5703125" style="3" customWidth="1"/>
    <col min="14340" max="14341" width="11.28515625" style="3" customWidth="1"/>
    <col min="14342" max="14342" width="12.85546875" style="3" customWidth="1"/>
    <col min="14343" max="14343" width="11.5703125" style="3" customWidth="1"/>
    <col min="14344" max="14589" width="8.85546875" style="3"/>
    <col min="14590" max="14590" width="3.28515625" style="3" customWidth="1"/>
    <col min="14591" max="14591" width="11.85546875" style="3" customWidth="1"/>
    <col min="14592" max="14592" width="14" style="3" customWidth="1"/>
    <col min="14593" max="14593" width="13.140625" style="3" customWidth="1"/>
    <col min="14594" max="14594" width="11.7109375" style="3" bestFit="1" customWidth="1"/>
    <col min="14595" max="14595" width="3.5703125" style="3" customWidth="1"/>
    <col min="14596" max="14597" width="11.28515625" style="3" customWidth="1"/>
    <col min="14598" max="14598" width="12.85546875" style="3" customWidth="1"/>
    <col min="14599" max="14599" width="11.5703125" style="3" customWidth="1"/>
    <col min="14600" max="14845" width="8.85546875" style="3"/>
    <col min="14846" max="14846" width="3.28515625" style="3" customWidth="1"/>
    <col min="14847" max="14847" width="11.85546875" style="3" customWidth="1"/>
    <col min="14848" max="14848" width="14" style="3" customWidth="1"/>
    <col min="14849" max="14849" width="13.140625" style="3" customWidth="1"/>
    <col min="14850" max="14850" width="11.7109375" style="3" bestFit="1" customWidth="1"/>
    <col min="14851" max="14851" width="3.5703125" style="3" customWidth="1"/>
    <col min="14852" max="14853" width="11.28515625" style="3" customWidth="1"/>
    <col min="14854" max="14854" width="12.85546875" style="3" customWidth="1"/>
    <col min="14855" max="14855" width="11.5703125" style="3" customWidth="1"/>
    <col min="14856" max="15101" width="8.85546875" style="3"/>
    <col min="15102" max="15102" width="3.28515625" style="3" customWidth="1"/>
    <col min="15103" max="15103" width="11.85546875" style="3" customWidth="1"/>
    <col min="15104" max="15104" width="14" style="3" customWidth="1"/>
    <col min="15105" max="15105" width="13.140625" style="3" customWidth="1"/>
    <col min="15106" max="15106" width="11.7109375" style="3" bestFit="1" customWidth="1"/>
    <col min="15107" max="15107" width="3.5703125" style="3" customWidth="1"/>
    <col min="15108" max="15109" width="11.28515625" style="3" customWidth="1"/>
    <col min="15110" max="15110" width="12.85546875" style="3" customWidth="1"/>
    <col min="15111" max="15111" width="11.5703125" style="3" customWidth="1"/>
    <col min="15112" max="15357" width="8.85546875" style="3"/>
    <col min="15358" max="15358" width="3.28515625" style="3" customWidth="1"/>
    <col min="15359" max="15359" width="11.85546875" style="3" customWidth="1"/>
    <col min="15360" max="15360" width="14" style="3" customWidth="1"/>
    <col min="15361" max="15361" width="13.140625" style="3" customWidth="1"/>
    <col min="15362" max="15362" width="11.7109375" style="3" bestFit="1" customWidth="1"/>
    <col min="15363" max="15363" width="3.5703125" style="3" customWidth="1"/>
    <col min="15364" max="15365" width="11.28515625" style="3" customWidth="1"/>
    <col min="15366" max="15366" width="12.85546875" style="3" customWidth="1"/>
    <col min="15367" max="15367" width="11.5703125" style="3" customWidth="1"/>
    <col min="15368" max="15613" width="8.85546875" style="3"/>
    <col min="15614" max="15614" width="3.28515625" style="3" customWidth="1"/>
    <col min="15615" max="15615" width="11.85546875" style="3" customWidth="1"/>
    <col min="15616" max="15616" width="14" style="3" customWidth="1"/>
    <col min="15617" max="15617" width="13.140625" style="3" customWidth="1"/>
    <col min="15618" max="15618" width="11.7109375" style="3" bestFit="1" customWidth="1"/>
    <col min="15619" max="15619" width="3.5703125" style="3" customWidth="1"/>
    <col min="15620" max="15621" width="11.28515625" style="3" customWidth="1"/>
    <col min="15622" max="15622" width="12.85546875" style="3" customWidth="1"/>
    <col min="15623" max="15623" width="11.5703125" style="3" customWidth="1"/>
    <col min="15624" max="15869" width="8.85546875" style="3"/>
    <col min="15870" max="15870" width="3.28515625" style="3" customWidth="1"/>
    <col min="15871" max="15871" width="11.85546875" style="3" customWidth="1"/>
    <col min="15872" max="15872" width="14" style="3" customWidth="1"/>
    <col min="15873" max="15873" width="13.140625" style="3" customWidth="1"/>
    <col min="15874" max="15874" width="11.7109375" style="3" bestFit="1" customWidth="1"/>
    <col min="15875" max="15875" width="3.5703125" style="3" customWidth="1"/>
    <col min="15876" max="15877" width="11.28515625" style="3" customWidth="1"/>
    <col min="15878" max="15878" width="12.85546875" style="3" customWidth="1"/>
    <col min="15879" max="15879" width="11.5703125" style="3" customWidth="1"/>
    <col min="15880" max="16125" width="8.85546875" style="3"/>
    <col min="16126" max="16126" width="3.28515625" style="3" customWidth="1"/>
    <col min="16127" max="16127" width="11.85546875" style="3" customWidth="1"/>
    <col min="16128" max="16128" width="14" style="3" customWidth="1"/>
    <col min="16129" max="16129" width="13.140625" style="3" customWidth="1"/>
    <col min="16130" max="16130" width="11.7109375" style="3" bestFit="1" customWidth="1"/>
    <col min="16131" max="16131" width="3.5703125" style="3" customWidth="1"/>
    <col min="16132" max="16133" width="11.28515625" style="3" customWidth="1"/>
    <col min="16134" max="16134" width="12.85546875" style="3" customWidth="1"/>
    <col min="16135" max="16135" width="11.5703125" style="3" customWidth="1"/>
    <col min="16136" max="16384" width="8.85546875" style="3"/>
  </cols>
  <sheetData>
    <row r="1" spans="1:15" s="1" customFormat="1" ht="13.5" thickBot="1">
      <c r="A1" s="192" t="s">
        <v>4</v>
      </c>
      <c r="B1" s="203"/>
      <c r="C1" s="201"/>
      <c r="D1" s="199"/>
      <c r="E1" s="191"/>
      <c r="F1" s="193"/>
      <c r="G1" s="205"/>
      <c r="H1" s="206"/>
      <c r="I1" s="208"/>
      <c r="J1" s="2"/>
      <c r="K1" s="134" t="s">
        <v>235</v>
      </c>
      <c r="L1" s="106"/>
      <c r="M1" s="106"/>
      <c r="N1" s="106"/>
      <c r="O1" s="106"/>
    </row>
    <row r="2" spans="1:15" ht="13.5" thickBot="1">
      <c r="A2" s="192"/>
      <c r="B2" s="203"/>
      <c r="C2" s="201"/>
      <c r="D2" s="199"/>
      <c r="E2" s="191"/>
      <c r="F2" s="193"/>
      <c r="G2" s="205"/>
      <c r="H2" s="206"/>
      <c r="I2" s="208"/>
      <c r="K2" s="366" t="s">
        <v>236</v>
      </c>
      <c r="L2" s="367"/>
      <c r="M2" s="367"/>
      <c r="N2" s="367"/>
      <c r="O2" s="368"/>
    </row>
    <row r="3" spans="1:15" ht="15.75" customHeight="1" thickBot="1">
      <c r="A3" s="383" t="s">
        <v>490</v>
      </c>
      <c r="B3" s="383"/>
      <c r="C3" s="383"/>
      <c r="D3" s="383"/>
      <c r="E3" s="383"/>
      <c r="F3" s="383"/>
      <c r="G3" s="383"/>
      <c r="H3" s="383"/>
      <c r="I3" s="383"/>
      <c r="J3" s="383"/>
      <c r="K3" s="366" t="s">
        <v>196</v>
      </c>
      <c r="L3" s="367"/>
      <c r="M3" s="367"/>
      <c r="N3" s="367"/>
      <c r="O3" s="368"/>
    </row>
    <row r="4" spans="1:15" ht="13.5" thickBot="1">
      <c r="A4" s="384" t="s">
        <v>491</v>
      </c>
      <c r="B4" s="384"/>
      <c r="C4" s="384"/>
      <c r="D4" s="384"/>
      <c r="E4" s="384"/>
      <c r="F4" s="384"/>
      <c r="G4" s="384"/>
      <c r="H4" s="384"/>
      <c r="I4" s="384"/>
      <c r="J4" s="384"/>
      <c r="K4" s="108"/>
      <c r="L4" s="108"/>
      <c r="M4" s="108"/>
      <c r="N4" s="108"/>
      <c r="O4" s="108"/>
    </row>
    <row r="5" spans="1:15" ht="13.5" customHeight="1" thickBot="1">
      <c r="A5" s="375" t="s">
        <v>5</v>
      </c>
      <c r="B5" s="376"/>
      <c r="C5" s="376"/>
      <c r="D5" s="377"/>
      <c r="E5" s="186"/>
      <c r="F5" s="378" t="s">
        <v>6</v>
      </c>
      <c r="G5" s="379"/>
      <c r="H5" s="379"/>
      <c r="I5" s="380"/>
      <c r="J5" s="4"/>
      <c r="K5" s="109"/>
      <c r="L5" s="109" t="s">
        <v>125</v>
      </c>
      <c r="M5" s="18" t="str">
        <f>Trend!B1</f>
        <v>2015/16</v>
      </c>
      <c r="N5" s="109" t="s">
        <v>216</v>
      </c>
      <c r="O5" s="18" t="str">
        <f>Ratios!B1</f>
        <v>2015/16</v>
      </c>
    </row>
    <row r="6" spans="1:15" s="1" customFormat="1" ht="16.5" thickBot="1">
      <c r="A6" s="194"/>
      <c r="B6" s="381" t="s">
        <v>7</v>
      </c>
      <c r="C6" s="382"/>
      <c r="D6" s="196" t="s">
        <v>464</v>
      </c>
      <c r="E6" s="189"/>
      <c r="F6" s="194"/>
      <c r="G6" s="381" t="s">
        <v>7</v>
      </c>
      <c r="H6" s="382"/>
      <c r="I6" s="196" t="s">
        <v>464</v>
      </c>
      <c r="J6" s="5"/>
      <c r="K6" s="110"/>
      <c r="L6" s="110"/>
      <c r="M6" s="110"/>
      <c r="N6" s="110"/>
      <c r="O6" s="110"/>
    </row>
    <row r="7" spans="1:15" s="8" customFormat="1" ht="39" thickBot="1">
      <c r="A7" s="197" t="s">
        <v>5</v>
      </c>
      <c r="B7" s="207" t="s">
        <v>465</v>
      </c>
      <c r="C7" s="202" t="s">
        <v>8</v>
      </c>
      <c r="D7" s="200" t="s">
        <v>9</v>
      </c>
      <c r="E7" s="198"/>
      <c r="F7" s="197" t="s">
        <v>6</v>
      </c>
      <c r="G7" s="204" t="s">
        <v>466</v>
      </c>
      <c r="H7" s="202" t="s">
        <v>8</v>
      </c>
      <c r="I7" s="200" t="s">
        <v>9</v>
      </c>
      <c r="J7" s="7"/>
      <c r="K7" s="111" t="s">
        <v>5</v>
      </c>
      <c r="L7" s="112"/>
      <c r="M7" s="113" t="s">
        <v>220</v>
      </c>
      <c r="N7" s="114"/>
      <c r="O7" s="115" t="s">
        <v>221</v>
      </c>
    </row>
    <row r="8" spans="1:15" s="8" customFormat="1">
      <c r="A8" s="296" t="s">
        <v>10</v>
      </c>
      <c r="B8" s="297">
        <v>4.4489999999999998</v>
      </c>
      <c r="C8" s="298"/>
      <c r="D8" s="299">
        <v>19788</v>
      </c>
      <c r="E8" s="195"/>
      <c r="F8" s="300" t="s">
        <v>11</v>
      </c>
      <c r="G8" s="297">
        <v>4.3869999999999996</v>
      </c>
      <c r="H8" s="298"/>
      <c r="I8" s="299">
        <v>19388</v>
      </c>
      <c r="J8" s="9"/>
      <c r="K8" s="116" t="s">
        <v>126</v>
      </c>
      <c r="L8" s="19">
        <f t="shared" ref="L8:L39" si="0">IF(B8="-",L7*(100+C8)/100,B8)</f>
        <v>4.4489999999999998</v>
      </c>
      <c r="M8" s="117">
        <f>(VLOOKUP(M$5,K:L,2,FALSE))/L8</f>
        <v>22.476961114857271</v>
      </c>
      <c r="N8" s="20"/>
      <c r="O8" s="118">
        <f>(VLOOKUP(O$5,K:L,2,FALSE))/L8</f>
        <v>22.476961114857271</v>
      </c>
    </row>
    <row r="9" spans="1:15" s="8" customFormat="1">
      <c r="A9" s="296" t="s">
        <v>12</v>
      </c>
      <c r="B9" s="297">
        <v>4.7279999999999998</v>
      </c>
      <c r="C9" s="298">
        <v>6.2709999999999999</v>
      </c>
      <c r="D9" s="299">
        <v>21374</v>
      </c>
      <c r="E9" s="195"/>
      <c r="F9" s="300" t="s">
        <v>13</v>
      </c>
      <c r="G9" s="297">
        <v>4.6879999999999997</v>
      </c>
      <c r="H9" s="298">
        <v>6.8630000000000004</v>
      </c>
      <c r="I9" s="299">
        <v>21052</v>
      </c>
      <c r="J9" s="9"/>
      <c r="K9" s="119" t="s">
        <v>127</v>
      </c>
      <c r="L9" s="20">
        <f t="shared" si="0"/>
        <v>4.7279999999999998</v>
      </c>
      <c r="M9" s="120">
        <f>(VLOOKUP(M$5,K:L,2,FALSE))/L9</f>
        <v>21.150592216582066</v>
      </c>
      <c r="N9" s="20"/>
      <c r="O9" s="121">
        <f t="shared" ref="O9:O72" si="1">(VLOOKUP(O$5,K:L,2,FALSE))/L9</f>
        <v>21.150592216582066</v>
      </c>
    </row>
    <row r="10" spans="1:15" s="8" customFormat="1">
      <c r="A10" s="296" t="s">
        <v>14</v>
      </c>
      <c r="B10" s="297">
        <v>4.9489999999999998</v>
      </c>
      <c r="C10" s="298">
        <v>4.6639999999999997</v>
      </c>
      <c r="D10" s="299">
        <v>22727</v>
      </c>
      <c r="E10" s="195"/>
      <c r="F10" s="300" t="s">
        <v>15</v>
      </c>
      <c r="G10" s="297">
        <v>4.8780000000000001</v>
      </c>
      <c r="H10" s="298">
        <v>4.0529999999999999</v>
      </c>
      <c r="I10" s="299">
        <v>22323</v>
      </c>
      <c r="J10" s="9"/>
      <c r="K10" s="119" t="s">
        <v>128</v>
      </c>
      <c r="L10" s="20">
        <f t="shared" si="0"/>
        <v>4.9489999999999998</v>
      </c>
      <c r="M10" s="120">
        <f t="shared" ref="M10:M72" si="2">(VLOOKUP(M$5,K:L,2,FALSE))/L10</f>
        <v>20.20610224287735</v>
      </c>
      <c r="N10" s="20"/>
      <c r="O10" s="121">
        <f t="shared" si="1"/>
        <v>20.20610224287735</v>
      </c>
    </row>
    <row r="11" spans="1:15" s="8" customFormat="1">
      <c r="A11" s="296" t="s">
        <v>16</v>
      </c>
      <c r="B11" s="297">
        <v>5.0730000000000004</v>
      </c>
      <c r="C11" s="298">
        <v>2.4980000000000002</v>
      </c>
      <c r="D11" s="299">
        <v>23571</v>
      </c>
      <c r="E11" s="195"/>
      <c r="F11" s="300" t="s">
        <v>17</v>
      </c>
      <c r="G11" s="297">
        <v>5.0609999999999999</v>
      </c>
      <c r="H11" s="298">
        <v>3.7389999999999999</v>
      </c>
      <c r="I11" s="299">
        <v>23452</v>
      </c>
      <c r="J11" s="9"/>
      <c r="K11" s="119" t="s">
        <v>129</v>
      </c>
      <c r="L11" s="20">
        <f t="shared" si="0"/>
        <v>5.0730000000000004</v>
      </c>
      <c r="M11" s="120">
        <f t="shared" si="2"/>
        <v>19.712201852946972</v>
      </c>
      <c r="N11" s="20"/>
      <c r="O11" s="121">
        <f t="shared" si="1"/>
        <v>19.712201852946972</v>
      </c>
    </row>
    <row r="12" spans="1:15" s="8" customFormat="1">
      <c r="A12" s="296" t="s">
        <v>18</v>
      </c>
      <c r="B12" s="297">
        <v>5.0960000000000001</v>
      </c>
      <c r="C12" s="298">
        <v>0.45500000000000002</v>
      </c>
      <c r="D12" s="299">
        <v>25074</v>
      </c>
      <c r="E12" s="195"/>
      <c r="F12" s="300" t="s">
        <v>19</v>
      </c>
      <c r="G12" s="297">
        <v>5.0979999999999999</v>
      </c>
      <c r="H12" s="298">
        <v>0.74299999999999999</v>
      </c>
      <c r="I12" s="299">
        <v>24597</v>
      </c>
      <c r="J12" s="9"/>
      <c r="K12" s="119" t="s">
        <v>130</v>
      </c>
      <c r="L12" s="20">
        <f t="shared" si="0"/>
        <v>5.0960000000000001</v>
      </c>
      <c r="M12" s="120">
        <f t="shared" si="2"/>
        <v>19.623233908948194</v>
      </c>
      <c r="N12" s="20"/>
      <c r="O12" s="121">
        <f t="shared" si="1"/>
        <v>19.623233908948194</v>
      </c>
    </row>
    <row r="13" spans="1:15" s="8" customFormat="1">
      <c r="A13" s="296" t="s">
        <v>20</v>
      </c>
      <c r="B13" s="297">
        <v>5.2</v>
      </c>
      <c r="C13" s="298">
        <v>2.0499999999999998</v>
      </c>
      <c r="D13" s="299">
        <v>26856</v>
      </c>
      <c r="E13" s="195"/>
      <c r="F13" s="300" t="s">
        <v>21</v>
      </c>
      <c r="G13" s="297">
        <v>5.1509999999999998</v>
      </c>
      <c r="H13" s="298">
        <v>1.03</v>
      </c>
      <c r="I13" s="299">
        <v>26412</v>
      </c>
      <c r="J13" s="9"/>
      <c r="K13" s="119" t="s">
        <v>131</v>
      </c>
      <c r="L13" s="20">
        <f t="shared" si="0"/>
        <v>5.2</v>
      </c>
      <c r="M13" s="120">
        <f t="shared" si="2"/>
        <v>19.23076923076923</v>
      </c>
      <c r="N13" s="20"/>
      <c r="O13" s="121">
        <f t="shared" si="1"/>
        <v>19.23076923076923</v>
      </c>
    </row>
    <row r="14" spans="1:15" s="8" customFormat="1">
      <c r="A14" s="296" t="s">
        <v>22</v>
      </c>
      <c r="B14" s="297">
        <v>5.3710000000000004</v>
      </c>
      <c r="C14" s="298">
        <v>3.2959999999999998</v>
      </c>
      <c r="D14" s="299">
        <v>28269</v>
      </c>
      <c r="E14" s="195"/>
      <c r="F14" s="300" t="s">
        <v>23</v>
      </c>
      <c r="G14" s="297">
        <v>5.3319999999999999</v>
      </c>
      <c r="H14" s="298">
        <v>3.512</v>
      </c>
      <c r="I14" s="299">
        <v>28069</v>
      </c>
      <c r="J14" s="9"/>
      <c r="K14" s="119" t="s">
        <v>132</v>
      </c>
      <c r="L14" s="20">
        <f t="shared" si="0"/>
        <v>5.3710000000000004</v>
      </c>
      <c r="M14" s="120">
        <f t="shared" si="2"/>
        <v>18.618506795754978</v>
      </c>
      <c r="N14" s="20"/>
      <c r="O14" s="121">
        <f t="shared" si="1"/>
        <v>18.618506795754978</v>
      </c>
    </row>
    <row r="15" spans="1:15" s="8" customFormat="1">
      <c r="A15" s="296" t="s">
        <v>24</v>
      </c>
      <c r="B15" s="297">
        <v>5.5380000000000003</v>
      </c>
      <c r="C15" s="298">
        <v>3.101</v>
      </c>
      <c r="D15" s="299">
        <v>29594</v>
      </c>
      <c r="E15" s="195"/>
      <c r="F15" s="300" t="s">
        <v>25</v>
      </c>
      <c r="G15" s="297">
        <v>5.5190000000000001</v>
      </c>
      <c r="H15" s="298">
        <v>3.5070000000000001</v>
      </c>
      <c r="I15" s="299">
        <v>29374</v>
      </c>
      <c r="J15" s="9"/>
      <c r="K15" s="119" t="s">
        <v>133</v>
      </c>
      <c r="L15" s="20">
        <f t="shared" si="0"/>
        <v>5.5380000000000003</v>
      </c>
      <c r="M15" s="120">
        <f t="shared" si="2"/>
        <v>18.057060310581438</v>
      </c>
      <c r="N15" s="20"/>
      <c r="O15" s="121">
        <f t="shared" si="1"/>
        <v>18.057060310581438</v>
      </c>
    </row>
    <row r="16" spans="1:15" s="8" customFormat="1">
      <c r="A16" s="296" t="s">
        <v>26</v>
      </c>
      <c r="B16" s="297">
        <v>5.6260000000000003</v>
      </c>
      <c r="C16" s="298">
        <v>1.583</v>
      </c>
      <c r="D16" s="299">
        <v>32040</v>
      </c>
      <c r="E16" s="195"/>
      <c r="F16" s="300" t="s">
        <v>27</v>
      </c>
      <c r="G16" s="297">
        <v>5.593</v>
      </c>
      <c r="H16" s="298">
        <v>1.3520000000000001</v>
      </c>
      <c r="I16" s="299">
        <v>31229</v>
      </c>
      <c r="J16" s="9"/>
      <c r="K16" s="119" t="s">
        <v>134</v>
      </c>
      <c r="L16" s="20">
        <f t="shared" si="0"/>
        <v>5.6260000000000003</v>
      </c>
      <c r="M16" s="120">
        <f t="shared" si="2"/>
        <v>17.774617845716318</v>
      </c>
      <c r="N16" s="20"/>
      <c r="O16" s="121">
        <f t="shared" si="1"/>
        <v>17.774617845716318</v>
      </c>
    </row>
    <row r="17" spans="1:15">
      <c r="A17" s="301" t="s">
        <v>28</v>
      </c>
      <c r="B17" s="302">
        <v>5.89</v>
      </c>
      <c r="C17" s="298">
        <v>4.6909999999999998</v>
      </c>
      <c r="D17" s="303">
        <v>34931</v>
      </c>
      <c r="E17" s="188"/>
      <c r="F17" s="300" t="s">
        <v>29</v>
      </c>
      <c r="G17" s="302">
        <v>5.7919999999999998</v>
      </c>
      <c r="H17" s="304">
        <v>3.5470000000000002</v>
      </c>
      <c r="I17" s="303">
        <v>34127</v>
      </c>
      <c r="J17" s="10"/>
      <c r="K17" s="122" t="s">
        <v>135</v>
      </c>
      <c r="L17" s="20">
        <f t="shared" si="0"/>
        <v>5.89</v>
      </c>
      <c r="M17" s="120">
        <f t="shared" si="2"/>
        <v>16.977928692699493</v>
      </c>
      <c r="N17" s="20"/>
      <c r="O17" s="121">
        <f t="shared" si="1"/>
        <v>16.977928692699493</v>
      </c>
    </row>
    <row r="18" spans="1:15">
      <c r="A18" s="301" t="s">
        <v>30</v>
      </c>
      <c r="B18" s="305">
        <v>6.202</v>
      </c>
      <c r="C18" s="298">
        <v>5.298</v>
      </c>
      <c r="D18" s="306">
        <v>37529</v>
      </c>
      <c r="E18" s="188"/>
      <c r="F18" s="300" t="s">
        <v>31</v>
      </c>
      <c r="G18" s="302">
        <v>6.133</v>
      </c>
      <c r="H18" s="304">
        <v>5.9029999999999996</v>
      </c>
      <c r="I18" s="303">
        <v>36906</v>
      </c>
      <c r="J18" s="10"/>
      <c r="K18" s="122" t="s">
        <v>136</v>
      </c>
      <c r="L18" s="20">
        <f t="shared" si="0"/>
        <v>6.202</v>
      </c>
      <c r="M18" s="120">
        <f t="shared" si="2"/>
        <v>16.123831022250886</v>
      </c>
      <c r="N18" s="20"/>
      <c r="O18" s="121">
        <f t="shared" si="1"/>
        <v>16.123831022250886</v>
      </c>
    </row>
    <row r="19" spans="1:15">
      <c r="A19" s="301" t="s">
        <v>32</v>
      </c>
      <c r="B19" s="305">
        <v>6.51</v>
      </c>
      <c r="C19" s="298">
        <v>4.9770000000000003</v>
      </c>
      <c r="D19" s="306">
        <v>39983</v>
      </c>
      <c r="E19" s="188"/>
      <c r="F19" s="300" t="s">
        <v>33</v>
      </c>
      <c r="G19" s="302">
        <v>6.4509999999999996</v>
      </c>
      <c r="H19" s="304">
        <v>5.1779999999999999</v>
      </c>
      <c r="I19" s="303">
        <v>39423</v>
      </c>
      <c r="J19" s="10"/>
      <c r="K19" s="122" t="s">
        <v>137</v>
      </c>
      <c r="L19" s="20">
        <f t="shared" si="0"/>
        <v>6.51</v>
      </c>
      <c r="M19" s="120">
        <f t="shared" si="2"/>
        <v>15.360983102918587</v>
      </c>
      <c r="N19" s="20"/>
      <c r="O19" s="121">
        <f t="shared" si="1"/>
        <v>15.360983102918587</v>
      </c>
    </row>
    <row r="20" spans="1:15">
      <c r="A20" s="301" t="s">
        <v>34</v>
      </c>
      <c r="B20" s="305">
        <v>6.6909999999999998</v>
      </c>
      <c r="C20" s="298">
        <v>2.7749999999999999</v>
      </c>
      <c r="D20" s="306">
        <v>42561</v>
      </c>
      <c r="E20" s="188"/>
      <c r="F20" s="300" t="s">
        <v>35</v>
      </c>
      <c r="G20" s="302">
        <v>6.6429999999999998</v>
      </c>
      <c r="H20" s="304">
        <v>2.9790000000000001</v>
      </c>
      <c r="I20" s="303">
        <v>41728</v>
      </c>
      <c r="J20" s="10"/>
      <c r="K20" s="122" t="s">
        <v>138</v>
      </c>
      <c r="L20" s="20">
        <f t="shared" si="0"/>
        <v>6.6909999999999998</v>
      </c>
      <c r="M20" s="120">
        <f t="shared" si="2"/>
        <v>14.945449110745779</v>
      </c>
      <c r="N20" s="20"/>
      <c r="O20" s="121">
        <f t="shared" si="1"/>
        <v>14.945449110745779</v>
      </c>
    </row>
    <row r="21" spans="1:15">
      <c r="A21" s="301" t="s">
        <v>36</v>
      </c>
      <c r="B21" s="305">
        <v>7.0289999999999999</v>
      </c>
      <c r="C21" s="298">
        <v>5.05</v>
      </c>
      <c r="D21" s="306">
        <v>46752</v>
      </c>
      <c r="E21" s="188"/>
      <c r="F21" s="300" t="s">
        <v>37</v>
      </c>
      <c r="G21" s="302">
        <v>6.9160000000000004</v>
      </c>
      <c r="H21" s="304">
        <v>4.0990000000000002</v>
      </c>
      <c r="I21" s="303">
        <v>45809</v>
      </c>
      <c r="J21" s="10"/>
      <c r="K21" s="122" t="s">
        <v>139</v>
      </c>
      <c r="L21" s="20">
        <f t="shared" si="0"/>
        <v>7.0289999999999999</v>
      </c>
      <c r="M21" s="120">
        <f t="shared" si="2"/>
        <v>14.226774790155073</v>
      </c>
      <c r="N21" s="20"/>
      <c r="O21" s="121">
        <f t="shared" si="1"/>
        <v>14.226774790155073</v>
      </c>
    </row>
    <row r="22" spans="1:15">
      <c r="A22" s="301" t="s">
        <v>38</v>
      </c>
      <c r="B22" s="305">
        <v>7.5010000000000003</v>
      </c>
      <c r="C22" s="298">
        <v>6.7160000000000002</v>
      </c>
      <c r="D22" s="306">
        <v>50737</v>
      </c>
      <c r="E22" s="188"/>
      <c r="F22" s="300" t="s">
        <v>39</v>
      </c>
      <c r="G22" s="302">
        <v>7.359</v>
      </c>
      <c r="H22" s="304">
        <v>6.4130000000000003</v>
      </c>
      <c r="I22" s="303">
        <v>49682</v>
      </c>
      <c r="J22" s="10"/>
      <c r="K22" s="122" t="s">
        <v>140</v>
      </c>
      <c r="L22" s="20">
        <f t="shared" si="0"/>
        <v>7.5010000000000003</v>
      </c>
      <c r="M22" s="120">
        <f t="shared" si="2"/>
        <v>13.331555792560991</v>
      </c>
      <c r="N22" s="20"/>
      <c r="O22" s="121">
        <f t="shared" si="1"/>
        <v>13.331555792560991</v>
      </c>
    </row>
    <row r="23" spans="1:15">
      <c r="A23" s="301" t="s">
        <v>40</v>
      </c>
      <c r="B23" s="305">
        <v>8.2409999999999997</v>
      </c>
      <c r="C23" s="298">
        <v>9.8670000000000009</v>
      </c>
      <c r="D23" s="306">
        <v>57586</v>
      </c>
      <c r="E23" s="188"/>
      <c r="F23" s="300" t="s">
        <v>41</v>
      </c>
      <c r="G23" s="302">
        <v>8.0609999999999999</v>
      </c>
      <c r="H23" s="304">
        <v>9.5419999999999998</v>
      </c>
      <c r="I23" s="303">
        <v>55916</v>
      </c>
      <c r="J23" s="10"/>
      <c r="K23" s="122" t="s">
        <v>141</v>
      </c>
      <c r="L23" s="20">
        <f t="shared" si="0"/>
        <v>8.2409999999999997</v>
      </c>
      <c r="M23" s="120">
        <f t="shared" si="2"/>
        <v>12.134449702705982</v>
      </c>
      <c r="N23" s="20"/>
      <c r="O23" s="121">
        <f t="shared" si="1"/>
        <v>12.134449702705982</v>
      </c>
    </row>
    <row r="24" spans="1:15">
      <c r="A24" s="301" t="s">
        <v>42</v>
      </c>
      <c r="B24" s="305">
        <v>8.8620000000000001</v>
      </c>
      <c r="C24" s="298">
        <v>7.5309999999999997</v>
      </c>
      <c r="D24" s="306">
        <v>64335</v>
      </c>
      <c r="E24" s="188"/>
      <c r="F24" s="300" t="s">
        <v>43</v>
      </c>
      <c r="G24" s="302">
        <v>8.7279999999999998</v>
      </c>
      <c r="H24" s="304">
        <v>8.27</v>
      </c>
      <c r="I24" s="303">
        <v>62640</v>
      </c>
      <c r="J24" s="10"/>
      <c r="K24" s="122" t="s">
        <v>142</v>
      </c>
      <c r="L24" s="20">
        <f t="shared" si="0"/>
        <v>8.8620000000000001</v>
      </c>
      <c r="M24" s="120">
        <f t="shared" si="2"/>
        <v>11.284134506883323</v>
      </c>
      <c r="N24" s="20"/>
      <c r="O24" s="121">
        <f t="shared" si="1"/>
        <v>11.284134506883323</v>
      </c>
    </row>
    <row r="25" spans="1:15">
      <c r="A25" s="301" t="s">
        <v>44</v>
      </c>
      <c r="B25" s="305">
        <v>9.6159999999999997</v>
      </c>
      <c r="C25" s="298">
        <v>8.516</v>
      </c>
      <c r="D25" s="306">
        <v>73635</v>
      </c>
      <c r="E25" s="188"/>
      <c r="F25" s="300" t="s">
        <v>45</v>
      </c>
      <c r="G25" s="302">
        <v>9.391</v>
      </c>
      <c r="H25" s="304">
        <v>7.5960000000000001</v>
      </c>
      <c r="I25" s="303">
        <v>70305</v>
      </c>
      <c r="J25" s="10"/>
      <c r="K25" s="122" t="s">
        <v>143</v>
      </c>
      <c r="L25" s="20">
        <f t="shared" si="0"/>
        <v>9.6159999999999997</v>
      </c>
      <c r="M25" s="120">
        <f t="shared" si="2"/>
        <v>10.399334442595674</v>
      </c>
      <c r="N25" s="20"/>
      <c r="O25" s="121">
        <f t="shared" si="1"/>
        <v>10.399334442595674</v>
      </c>
    </row>
    <row r="26" spans="1:15">
      <c r="A26" s="301" t="s">
        <v>46</v>
      </c>
      <c r="B26" s="305">
        <v>10.462</v>
      </c>
      <c r="C26" s="298">
        <v>8.7959999999999994</v>
      </c>
      <c r="D26" s="306">
        <v>82516</v>
      </c>
      <c r="E26" s="188"/>
      <c r="F26" s="300" t="s">
        <v>47</v>
      </c>
      <c r="G26" s="302">
        <v>10.223000000000001</v>
      </c>
      <c r="H26" s="304">
        <v>8.8559999999999999</v>
      </c>
      <c r="I26" s="303">
        <v>81467</v>
      </c>
      <c r="J26" s="10"/>
      <c r="K26" s="122" t="s">
        <v>144</v>
      </c>
      <c r="L26" s="20">
        <f t="shared" si="0"/>
        <v>10.462</v>
      </c>
      <c r="M26" s="120">
        <f t="shared" si="2"/>
        <v>9.5584018352131519</v>
      </c>
      <c r="N26" s="20"/>
      <c r="O26" s="121">
        <f t="shared" si="1"/>
        <v>9.5584018352131519</v>
      </c>
    </row>
    <row r="27" spans="1:15">
      <c r="A27" s="301" t="s">
        <v>48</v>
      </c>
      <c r="B27" s="305">
        <v>12.57</v>
      </c>
      <c r="C27" s="298">
        <v>20.149000000000001</v>
      </c>
      <c r="D27" s="306">
        <v>97700</v>
      </c>
      <c r="E27" s="188"/>
      <c r="F27" s="300" t="s">
        <v>49</v>
      </c>
      <c r="G27" s="302">
        <v>11.862</v>
      </c>
      <c r="H27" s="304">
        <v>16.04</v>
      </c>
      <c r="I27" s="303">
        <v>92227</v>
      </c>
      <c r="J27" s="10"/>
      <c r="K27" s="122" t="s">
        <v>145</v>
      </c>
      <c r="L27" s="20">
        <f t="shared" si="0"/>
        <v>12.57</v>
      </c>
      <c r="M27" s="120">
        <f t="shared" si="2"/>
        <v>7.9554494828957836</v>
      </c>
      <c r="N27" s="20"/>
      <c r="O27" s="121">
        <f t="shared" si="1"/>
        <v>7.9554494828957836</v>
      </c>
    </row>
    <row r="28" spans="1:15">
      <c r="A28" s="301" t="s">
        <v>50</v>
      </c>
      <c r="B28" s="305">
        <v>15.648</v>
      </c>
      <c r="C28" s="298">
        <v>24.484000000000002</v>
      </c>
      <c r="D28" s="306">
        <v>120237</v>
      </c>
      <c r="E28" s="188"/>
      <c r="F28" s="300" t="s">
        <v>51</v>
      </c>
      <c r="G28" s="302">
        <v>14.96</v>
      </c>
      <c r="H28" s="304">
        <v>26.114999999999998</v>
      </c>
      <c r="I28" s="303">
        <v>114541</v>
      </c>
      <c r="J28" s="10"/>
      <c r="K28" s="122" t="s">
        <v>146</v>
      </c>
      <c r="L28" s="20">
        <f t="shared" si="0"/>
        <v>15.648</v>
      </c>
      <c r="M28" s="120">
        <f t="shared" si="2"/>
        <v>6.3905930470347654</v>
      </c>
      <c r="N28" s="20"/>
      <c r="O28" s="121">
        <f t="shared" si="1"/>
        <v>6.3905930470347654</v>
      </c>
    </row>
    <row r="29" spans="1:15">
      <c r="A29" s="301" t="s">
        <v>52</v>
      </c>
      <c r="B29" s="305">
        <v>17.818999999999999</v>
      </c>
      <c r="C29" s="298">
        <v>13.877000000000001</v>
      </c>
      <c r="D29" s="306">
        <v>141190</v>
      </c>
      <c r="E29" s="188"/>
      <c r="F29" s="300" t="s">
        <v>53</v>
      </c>
      <c r="G29" s="302">
        <v>17.27</v>
      </c>
      <c r="H29" s="304">
        <v>15.438000000000001</v>
      </c>
      <c r="I29" s="303">
        <v>136172</v>
      </c>
      <c r="J29" s="10"/>
      <c r="K29" s="122" t="s">
        <v>147</v>
      </c>
      <c r="L29" s="20">
        <f t="shared" si="0"/>
        <v>17.818999999999999</v>
      </c>
      <c r="M29" s="120">
        <f t="shared" si="2"/>
        <v>5.6119872046691732</v>
      </c>
      <c r="N29" s="20"/>
      <c r="O29" s="121">
        <f t="shared" si="1"/>
        <v>5.6119872046691732</v>
      </c>
    </row>
    <row r="30" spans="1:15">
      <c r="A30" s="301" t="s">
        <v>54</v>
      </c>
      <c r="B30" s="305">
        <v>20.27</v>
      </c>
      <c r="C30" s="298">
        <v>13.754</v>
      </c>
      <c r="D30" s="306">
        <v>165041</v>
      </c>
      <c r="E30" s="188"/>
      <c r="F30" s="300" t="s">
        <v>55</v>
      </c>
      <c r="G30" s="302">
        <v>19.658000000000001</v>
      </c>
      <c r="H30" s="304">
        <v>13.831</v>
      </c>
      <c r="I30" s="303">
        <v>158786</v>
      </c>
      <c r="J30" s="10"/>
      <c r="K30" s="122" t="s">
        <v>148</v>
      </c>
      <c r="L30" s="20">
        <f t="shared" si="0"/>
        <v>20.27</v>
      </c>
      <c r="M30" s="120">
        <f t="shared" si="2"/>
        <v>4.9333991119881597</v>
      </c>
      <c r="N30" s="20"/>
      <c r="O30" s="121">
        <f t="shared" si="1"/>
        <v>4.9333991119881597</v>
      </c>
    </row>
    <row r="31" spans="1:15">
      <c r="A31" s="301" t="s">
        <v>56</v>
      </c>
      <c r="B31" s="305">
        <v>22.539000000000001</v>
      </c>
      <c r="C31" s="298">
        <v>11.193</v>
      </c>
      <c r="D31" s="306">
        <v>191058</v>
      </c>
      <c r="E31" s="188"/>
      <c r="F31" s="300" t="s">
        <v>57</v>
      </c>
      <c r="G31" s="302">
        <v>21.965</v>
      </c>
      <c r="H31" s="304">
        <v>11.737</v>
      </c>
      <c r="I31" s="303">
        <v>184891</v>
      </c>
      <c r="J31" s="10"/>
      <c r="K31" s="122" t="s">
        <v>149</v>
      </c>
      <c r="L31" s="20">
        <f t="shared" si="0"/>
        <v>22.539000000000001</v>
      </c>
      <c r="M31" s="120">
        <f t="shared" si="2"/>
        <v>4.43675407072186</v>
      </c>
      <c r="N31" s="20"/>
      <c r="O31" s="121">
        <f t="shared" si="1"/>
        <v>4.43675407072186</v>
      </c>
    </row>
    <row r="32" spans="1:15">
      <c r="A32" s="301" t="s">
        <v>58</v>
      </c>
      <c r="B32" s="305">
        <v>26.346</v>
      </c>
      <c r="C32" s="298">
        <v>16.890999999999998</v>
      </c>
      <c r="D32" s="306">
        <v>231150</v>
      </c>
      <c r="E32" s="188"/>
      <c r="F32" s="300" t="s">
        <v>59</v>
      </c>
      <c r="G32" s="302">
        <v>25.145</v>
      </c>
      <c r="H32" s="304">
        <v>14.476000000000001</v>
      </c>
      <c r="I32" s="303">
        <v>219559</v>
      </c>
      <c r="J32" s="10"/>
      <c r="K32" s="122" t="s">
        <v>150</v>
      </c>
      <c r="L32" s="20">
        <f t="shared" si="0"/>
        <v>26.346</v>
      </c>
      <c r="M32" s="120">
        <f t="shared" si="2"/>
        <v>3.7956426022925682</v>
      </c>
      <c r="N32" s="20"/>
      <c r="O32" s="121">
        <f t="shared" si="1"/>
        <v>3.7956426022925682</v>
      </c>
    </row>
    <row r="33" spans="1:15">
      <c r="A33" s="301" t="s">
        <v>60</v>
      </c>
      <c r="B33" s="305">
        <v>31.388000000000002</v>
      </c>
      <c r="C33" s="298">
        <v>19.138000000000002</v>
      </c>
      <c r="D33" s="306">
        <v>265818</v>
      </c>
      <c r="E33" s="188"/>
      <c r="F33" s="300" t="s">
        <v>61</v>
      </c>
      <c r="G33" s="302">
        <v>30.236000000000001</v>
      </c>
      <c r="H33" s="304">
        <v>20.245000000000001</v>
      </c>
      <c r="I33" s="303">
        <v>258411</v>
      </c>
      <c r="J33" s="10"/>
      <c r="K33" s="122" t="s">
        <v>151</v>
      </c>
      <c r="L33" s="20">
        <f t="shared" si="0"/>
        <v>31.388000000000002</v>
      </c>
      <c r="M33" s="120">
        <f t="shared" si="2"/>
        <v>3.1859309290174589</v>
      </c>
      <c r="N33" s="20"/>
      <c r="O33" s="121">
        <f t="shared" si="1"/>
        <v>3.1859309290174589</v>
      </c>
    </row>
    <row r="34" spans="1:15">
      <c r="A34" s="301" t="s">
        <v>62</v>
      </c>
      <c r="B34" s="305">
        <v>34.643999999999998</v>
      </c>
      <c r="C34" s="298">
        <v>10.375</v>
      </c>
      <c r="D34" s="306">
        <v>295767</v>
      </c>
      <c r="E34" s="188"/>
      <c r="F34" s="300" t="s">
        <v>63</v>
      </c>
      <c r="G34" s="302">
        <v>33.923000000000002</v>
      </c>
      <c r="H34" s="304">
        <v>12.196</v>
      </c>
      <c r="I34" s="303">
        <v>287850</v>
      </c>
      <c r="J34" s="10"/>
      <c r="K34" s="122" t="s">
        <v>152</v>
      </c>
      <c r="L34" s="20">
        <f t="shared" si="0"/>
        <v>34.643999999999998</v>
      </c>
      <c r="M34" s="120">
        <f t="shared" si="2"/>
        <v>2.8865027133125505</v>
      </c>
      <c r="N34" s="20"/>
      <c r="O34" s="121">
        <f t="shared" si="1"/>
        <v>2.8865027133125505</v>
      </c>
    </row>
    <row r="35" spans="1:15">
      <c r="A35" s="301" t="s">
        <v>64</v>
      </c>
      <c r="B35" s="305">
        <v>37.145000000000003</v>
      </c>
      <c r="C35" s="298">
        <v>7.218</v>
      </c>
      <c r="D35" s="306">
        <v>324512</v>
      </c>
      <c r="E35" s="188"/>
      <c r="F35" s="300" t="s">
        <v>65</v>
      </c>
      <c r="G35" s="302">
        <v>36.585999999999999</v>
      </c>
      <c r="H35" s="304">
        <v>7.85</v>
      </c>
      <c r="I35" s="303">
        <v>316698</v>
      </c>
      <c r="J35" s="10"/>
      <c r="K35" s="122" t="s">
        <v>153</v>
      </c>
      <c r="L35" s="20">
        <f t="shared" si="0"/>
        <v>37.145000000000003</v>
      </c>
      <c r="M35" s="120">
        <f t="shared" si="2"/>
        <v>2.6921523758244716</v>
      </c>
      <c r="N35" s="20"/>
      <c r="O35" s="121">
        <f t="shared" si="1"/>
        <v>2.6921523758244716</v>
      </c>
    </row>
    <row r="36" spans="1:15">
      <c r="A36" s="301" t="s">
        <v>66</v>
      </c>
      <c r="B36" s="305">
        <v>38.908000000000001</v>
      </c>
      <c r="C36" s="298">
        <v>4.7460000000000004</v>
      </c>
      <c r="D36" s="306">
        <v>354960</v>
      </c>
      <c r="E36" s="188"/>
      <c r="F36" s="300" t="s">
        <v>67</v>
      </c>
      <c r="G36" s="302">
        <v>38.604999999999997</v>
      </c>
      <c r="H36" s="304">
        <v>5.5190000000000001</v>
      </c>
      <c r="I36" s="303">
        <v>348283</v>
      </c>
      <c r="J36" s="10"/>
      <c r="K36" s="122" t="s">
        <v>154</v>
      </c>
      <c r="L36" s="20">
        <f t="shared" si="0"/>
        <v>38.908000000000001</v>
      </c>
      <c r="M36" s="120">
        <f t="shared" si="2"/>
        <v>2.5701655186594015</v>
      </c>
      <c r="N36" s="20"/>
      <c r="O36" s="121">
        <f t="shared" si="1"/>
        <v>2.5701655186594015</v>
      </c>
    </row>
    <row r="37" spans="1:15">
      <c r="A37" s="301" t="s">
        <v>68</v>
      </c>
      <c r="B37" s="305">
        <v>41.145000000000003</v>
      </c>
      <c r="C37" s="298">
        <v>5.7489999999999997</v>
      </c>
      <c r="D37" s="306">
        <v>382846</v>
      </c>
      <c r="E37" s="188"/>
      <c r="F37" s="300" t="s">
        <v>69</v>
      </c>
      <c r="G37" s="302">
        <v>40.593000000000004</v>
      </c>
      <c r="H37" s="304">
        <v>5.149</v>
      </c>
      <c r="I37" s="303">
        <v>374534</v>
      </c>
      <c r="J37" s="10"/>
      <c r="K37" s="122" t="s">
        <v>155</v>
      </c>
      <c r="L37" s="20">
        <f t="shared" si="0"/>
        <v>41.145000000000003</v>
      </c>
      <c r="M37" s="120">
        <f t="shared" si="2"/>
        <v>2.4304289707133306</v>
      </c>
      <c r="N37" s="20"/>
      <c r="O37" s="121">
        <f t="shared" si="1"/>
        <v>2.4304289707133306</v>
      </c>
    </row>
    <row r="38" spans="1:15">
      <c r="A38" s="301" t="s">
        <v>70</v>
      </c>
      <c r="B38" s="305">
        <v>43.473999999999997</v>
      </c>
      <c r="C38" s="298">
        <v>5.6609999999999996</v>
      </c>
      <c r="D38" s="306">
        <v>421215</v>
      </c>
      <c r="E38" s="188"/>
      <c r="F38" s="300" t="s">
        <v>71</v>
      </c>
      <c r="G38" s="302">
        <v>42.868000000000002</v>
      </c>
      <c r="H38" s="304">
        <v>5.6050000000000004</v>
      </c>
      <c r="I38" s="303">
        <v>412120</v>
      </c>
      <c r="J38" s="10"/>
      <c r="K38" s="122" t="s">
        <v>156</v>
      </c>
      <c r="L38" s="20">
        <f t="shared" si="0"/>
        <v>43.473999999999997</v>
      </c>
      <c r="M38" s="120">
        <f t="shared" si="2"/>
        <v>2.3002254220913652</v>
      </c>
      <c r="N38" s="20"/>
      <c r="O38" s="121">
        <f t="shared" si="1"/>
        <v>2.3002254220913652</v>
      </c>
    </row>
    <row r="39" spans="1:15">
      <c r="A39" s="301" t="s">
        <v>72</v>
      </c>
      <c r="B39" s="305">
        <v>45.262999999999998</v>
      </c>
      <c r="C39" s="298">
        <v>4.1150000000000002</v>
      </c>
      <c r="D39" s="306">
        <v>452590</v>
      </c>
      <c r="E39" s="188"/>
      <c r="F39" s="300" t="s">
        <v>73</v>
      </c>
      <c r="G39" s="302">
        <v>44.777999999999999</v>
      </c>
      <c r="H39" s="304">
        <v>4.4550000000000001</v>
      </c>
      <c r="I39" s="303">
        <v>444033</v>
      </c>
      <c r="J39" s="10"/>
      <c r="K39" s="122" t="s">
        <v>157</v>
      </c>
      <c r="L39" s="20">
        <f t="shared" si="0"/>
        <v>45.262999999999998</v>
      </c>
      <c r="M39" s="120">
        <f t="shared" si="2"/>
        <v>2.2093100324768575</v>
      </c>
      <c r="N39" s="20"/>
      <c r="O39" s="121">
        <f t="shared" si="1"/>
        <v>2.2093100324768575</v>
      </c>
    </row>
    <row r="40" spans="1:15">
      <c r="A40" s="301" t="s">
        <v>74</v>
      </c>
      <c r="B40" s="305">
        <v>47.747</v>
      </c>
      <c r="C40" s="298">
        <v>5.4880000000000004</v>
      </c>
      <c r="D40" s="306">
        <v>507412</v>
      </c>
      <c r="E40" s="188"/>
      <c r="F40" s="300" t="s">
        <v>75</v>
      </c>
      <c r="G40" s="302">
        <v>47.143000000000001</v>
      </c>
      <c r="H40" s="304">
        <v>5.2830000000000004</v>
      </c>
      <c r="I40" s="303">
        <v>492635</v>
      </c>
      <c r="J40" s="10"/>
      <c r="K40" s="122" t="s">
        <v>158</v>
      </c>
      <c r="L40" s="20">
        <f t="shared" ref="L40:L72" si="3">IF(B40="-",L39*(100+C40)/100,B40)</f>
        <v>47.747</v>
      </c>
      <c r="M40" s="120">
        <f t="shared" si="2"/>
        <v>2.0943724213039561</v>
      </c>
      <c r="N40" s="20"/>
      <c r="O40" s="121">
        <f t="shared" si="1"/>
        <v>2.0943724213039561</v>
      </c>
    </row>
    <row r="41" spans="1:15">
      <c r="A41" s="301" t="s">
        <v>76</v>
      </c>
      <c r="B41" s="305">
        <v>50.828000000000003</v>
      </c>
      <c r="C41" s="298">
        <v>6.452</v>
      </c>
      <c r="D41" s="306">
        <v>565947</v>
      </c>
      <c r="E41" s="188"/>
      <c r="F41" s="300" t="s">
        <v>77</v>
      </c>
      <c r="G41" s="302">
        <v>49.91</v>
      </c>
      <c r="H41" s="304">
        <v>5.8689999999999998</v>
      </c>
      <c r="I41" s="303">
        <v>551709</v>
      </c>
      <c r="J41" s="10"/>
      <c r="K41" s="122" t="s">
        <v>159</v>
      </c>
      <c r="L41" s="20">
        <f t="shared" si="3"/>
        <v>50.828000000000003</v>
      </c>
      <c r="M41" s="120">
        <f t="shared" si="2"/>
        <v>1.967419532541119</v>
      </c>
      <c r="N41" s="20"/>
      <c r="O41" s="121">
        <f t="shared" si="1"/>
        <v>1.967419532541119</v>
      </c>
    </row>
    <row r="42" spans="1:15">
      <c r="A42" s="301" t="s">
        <v>78</v>
      </c>
      <c r="B42" s="305">
        <v>54.731000000000002</v>
      </c>
      <c r="C42" s="298">
        <v>7.6790000000000003</v>
      </c>
      <c r="D42" s="306">
        <v>623092</v>
      </c>
      <c r="E42" s="188"/>
      <c r="F42" s="300" t="s">
        <v>79</v>
      </c>
      <c r="G42" s="302">
        <v>53.758000000000003</v>
      </c>
      <c r="H42" s="304">
        <v>7.71</v>
      </c>
      <c r="I42" s="303">
        <v>609474</v>
      </c>
      <c r="J42" s="10"/>
      <c r="K42" s="122" t="s">
        <v>160</v>
      </c>
      <c r="L42" s="20">
        <f t="shared" si="3"/>
        <v>54.731000000000002</v>
      </c>
      <c r="M42" s="120">
        <f t="shared" si="2"/>
        <v>1.8271180866419396</v>
      </c>
      <c r="N42" s="20"/>
      <c r="O42" s="121">
        <f t="shared" si="1"/>
        <v>1.8271180866419396</v>
      </c>
    </row>
    <row r="43" spans="1:15">
      <c r="A43" s="301" t="s">
        <v>80</v>
      </c>
      <c r="B43" s="305">
        <v>59.173999999999999</v>
      </c>
      <c r="C43" s="298">
        <v>8.1180000000000003</v>
      </c>
      <c r="D43" s="306">
        <v>672128</v>
      </c>
      <c r="E43" s="188"/>
      <c r="F43" s="300" t="s">
        <v>81</v>
      </c>
      <c r="G43" s="302">
        <v>58.058999999999997</v>
      </c>
      <c r="H43" s="304">
        <v>8</v>
      </c>
      <c r="I43" s="303">
        <v>662850</v>
      </c>
      <c r="J43" s="10"/>
      <c r="K43" s="122" t="s">
        <v>161</v>
      </c>
      <c r="L43" s="20">
        <f t="shared" si="3"/>
        <v>59.173999999999999</v>
      </c>
      <c r="M43" s="120">
        <f t="shared" si="2"/>
        <v>1.6899313887856153</v>
      </c>
      <c r="N43" s="20"/>
      <c r="O43" s="121">
        <f t="shared" si="1"/>
        <v>1.6899313887856153</v>
      </c>
    </row>
    <row r="44" spans="1:15">
      <c r="A44" s="301" t="s">
        <v>82</v>
      </c>
      <c r="B44" s="305">
        <v>62.514000000000003</v>
      </c>
      <c r="C44" s="298">
        <v>5.6429999999999998</v>
      </c>
      <c r="D44" s="306">
        <v>706916</v>
      </c>
      <c r="E44" s="188"/>
      <c r="F44" s="300" t="s">
        <v>83</v>
      </c>
      <c r="G44" s="302">
        <v>61.828000000000003</v>
      </c>
      <c r="H44" s="304">
        <v>6.492</v>
      </c>
      <c r="I44" s="303">
        <v>698038</v>
      </c>
      <c r="J44" s="10"/>
      <c r="K44" s="122" t="s">
        <v>162</v>
      </c>
      <c r="L44" s="20">
        <f t="shared" si="3"/>
        <v>62.514000000000003</v>
      </c>
      <c r="M44" s="120">
        <f t="shared" si="2"/>
        <v>1.5996416802636209</v>
      </c>
      <c r="N44" s="20"/>
      <c r="O44" s="121">
        <f t="shared" si="1"/>
        <v>1.5996416802636209</v>
      </c>
    </row>
    <row r="45" spans="1:15">
      <c r="A45" s="301" t="s">
        <v>84</v>
      </c>
      <c r="B45" s="305">
        <v>64.042000000000002</v>
      </c>
      <c r="C45" s="298">
        <v>2.4449999999999998</v>
      </c>
      <c r="D45" s="306">
        <v>727530</v>
      </c>
      <c r="E45" s="188"/>
      <c r="F45" s="300" t="s">
        <v>85</v>
      </c>
      <c r="G45" s="302">
        <v>63.670999999999999</v>
      </c>
      <c r="H45" s="304">
        <v>2.98</v>
      </c>
      <c r="I45" s="303">
        <v>721445</v>
      </c>
      <c r="J45" s="10"/>
      <c r="K45" s="122" t="s">
        <v>163</v>
      </c>
      <c r="L45" s="20">
        <f t="shared" si="3"/>
        <v>64.042000000000002</v>
      </c>
      <c r="M45" s="120">
        <f t="shared" si="2"/>
        <v>1.5614752818462883</v>
      </c>
      <c r="N45" s="20"/>
      <c r="O45" s="121">
        <f t="shared" si="1"/>
        <v>1.5614752818462883</v>
      </c>
    </row>
    <row r="46" spans="1:15">
      <c r="A46" s="301" t="s">
        <v>86</v>
      </c>
      <c r="B46" s="305">
        <v>65.510000000000005</v>
      </c>
      <c r="C46" s="298">
        <v>2.2919999999999998</v>
      </c>
      <c r="D46" s="306">
        <v>769653</v>
      </c>
      <c r="E46" s="188"/>
      <c r="F46" s="300" t="s">
        <v>87</v>
      </c>
      <c r="G46" s="302">
        <v>65.296999999999997</v>
      </c>
      <c r="H46" s="304">
        <v>2.5550000000000002</v>
      </c>
      <c r="I46" s="303">
        <v>758445</v>
      </c>
      <c r="J46" s="10"/>
      <c r="K46" s="122" t="s">
        <v>164</v>
      </c>
      <c r="L46" s="20">
        <f t="shared" si="3"/>
        <v>65.510000000000005</v>
      </c>
      <c r="M46" s="120">
        <f t="shared" si="2"/>
        <v>1.5264845061822621</v>
      </c>
      <c r="N46" s="20"/>
      <c r="O46" s="121">
        <f t="shared" si="1"/>
        <v>1.5264845061822621</v>
      </c>
    </row>
    <row r="47" spans="1:15">
      <c r="A47" s="301" t="s">
        <v>88</v>
      </c>
      <c r="B47" s="305">
        <v>66.248000000000005</v>
      </c>
      <c r="C47" s="298">
        <v>1.1279999999999999</v>
      </c>
      <c r="D47" s="306">
        <v>806312</v>
      </c>
      <c r="E47" s="188"/>
      <c r="F47" s="300" t="s">
        <v>89</v>
      </c>
      <c r="G47" s="302">
        <v>66.058000000000007</v>
      </c>
      <c r="H47" s="304">
        <v>1.165</v>
      </c>
      <c r="I47" s="303">
        <v>797088</v>
      </c>
      <c r="J47" s="10"/>
      <c r="K47" s="122" t="s">
        <v>165</v>
      </c>
      <c r="L47" s="20">
        <f t="shared" si="3"/>
        <v>66.248000000000005</v>
      </c>
      <c r="M47" s="120">
        <f t="shared" si="2"/>
        <v>1.5094795314575533</v>
      </c>
      <c r="N47" s="20"/>
      <c r="O47" s="121">
        <f t="shared" si="1"/>
        <v>1.5094795314575533</v>
      </c>
    </row>
    <row r="48" spans="1:15">
      <c r="A48" s="301" t="s">
        <v>90</v>
      </c>
      <c r="B48" s="305">
        <v>68.260000000000005</v>
      </c>
      <c r="C48" s="298">
        <v>3.0369999999999999</v>
      </c>
      <c r="D48" s="306">
        <v>849808</v>
      </c>
      <c r="E48" s="188"/>
      <c r="F48" s="300" t="s">
        <v>91</v>
      </c>
      <c r="G48" s="302">
        <v>67.638999999999996</v>
      </c>
      <c r="H48" s="304">
        <v>2.3929999999999998</v>
      </c>
      <c r="I48" s="303">
        <v>836646</v>
      </c>
      <c r="J48" s="10"/>
      <c r="K48" s="122" t="s">
        <v>166</v>
      </c>
      <c r="L48" s="20">
        <f t="shared" si="3"/>
        <v>68.260000000000005</v>
      </c>
      <c r="M48" s="120">
        <f t="shared" si="2"/>
        <v>1.4649868151186638</v>
      </c>
      <c r="N48" s="20"/>
      <c r="O48" s="121">
        <f t="shared" si="1"/>
        <v>1.4649868151186638</v>
      </c>
    </row>
    <row r="49" spans="1:15">
      <c r="A49" s="301" t="s">
        <v>92</v>
      </c>
      <c r="B49" s="305">
        <v>70.87</v>
      </c>
      <c r="C49" s="298">
        <v>3.823</v>
      </c>
      <c r="D49" s="306">
        <v>905541</v>
      </c>
      <c r="E49" s="188"/>
      <c r="F49" s="300" t="s">
        <v>93</v>
      </c>
      <c r="G49" s="302">
        <v>70.394999999999996</v>
      </c>
      <c r="H49" s="304">
        <v>4.0750000000000002</v>
      </c>
      <c r="I49" s="303">
        <v>892900</v>
      </c>
      <c r="J49" s="10"/>
      <c r="K49" s="122" t="s">
        <v>167</v>
      </c>
      <c r="L49" s="20">
        <f t="shared" si="3"/>
        <v>70.87</v>
      </c>
      <c r="M49" s="120">
        <f t="shared" si="2"/>
        <v>1.4110342881332016</v>
      </c>
      <c r="N49" s="20"/>
      <c r="O49" s="121">
        <f t="shared" si="1"/>
        <v>1.4110342881332016</v>
      </c>
    </row>
    <row r="50" spans="1:15">
      <c r="A50" s="301" t="s">
        <v>94</v>
      </c>
      <c r="B50" s="305">
        <v>71.992000000000004</v>
      </c>
      <c r="C50" s="298">
        <v>1.5820000000000001</v>
      </c>
      <c r="D50" s="306">
        <v>949821</v>
      </c>
      <c r="E50" s="190"/>
      <c r="F50" s="300" t="s">
        <v>95</v>
      </c>
      <c r="G50" s="302">
        <v>71.774000000000001</v>
      </c>
      <c r="H50" s="304">
        <v>1.9590000000000001</v>
      </c>
      <c r="I50" s="303">
        <v>938855</v>
      </c>
      <c r="J50" s="10"/>
      <c r="K50" s="122" t="s">
        <v>168</v>
      </c>
      <c r="L50" s="20">
        <f t="shared" si="3"/>
        <v>71.992000000000004</v>
      </c>
      <c r="M50" s="120">
        <f t="shared" si="2"/>
        <v>1.3890432270252249</v>
      </c>
      <c r="N50" s="20"/>
      <c r="O50" s="121">
        <f t="shared" si="1"/>
        <v>1.3890432270252249</v>
      </c>
    </row>
    <row r="51" spans="1:15">
      <c r="A51" s="301" t="s">
        <v>96</v>
      </c>
      <c r="B51" s="305">
        <v>72.971000000000004</v>
      </c>
      <c r="C51" s="298">
        <v>1.361</v>
      </c>
      <c r="D51" s="306">
        <v>991717</v>
      </c>
      <c r="E51" s="190"/>
      <c r="F51" s="300" t="s">
        <v>97</v>
      </c>
      <c r="G51" s="302">
        <v>72.623000000000005</v>
      </c>
      <c r="H51" s="304">
        <v>1.1839999999999999</v>
      </c>
      <c r="I51" s="303">
        <v>980308</v>
      </c>
      <c r="J51" s="10"/>
      <c r="K51" s="122" t="s">
        <v>169</v>
      </c>
      <c r="L51" s="20">
        <f t="shared" si="3"/>
        <v>72.971000000000004</v>
      </c>
      <c r="M51" s="120">
        <f t="shared" si="2"/>
        <v>1.3704074221265983</v>
      </c>
      <c r="N51" s="20"/>
      <c r="O51" s="121">
        <f t="shared" si="1"/>
        <v>1.3704074221265983</v>
      </c>
    </row>
    <row r="52" spans="1:15">
      <c r="A52" s="301" t="s">
        <v>98</v>
      </c>
      <c r="B52" s="305">
        <v>73.361999999999995</v>
      </c>
      <c r="C52" s="298">
        <v>0.53500000000000003</v>
      </c>
      <c r="D52" s="306">
        <v>1035717</v>
      </c>
      <c r="E52" s="190"/>
      <c r="F52" s="300" t="s">
        <v>99</v>
      </c>
      <c r="G52" s="302">
        <v>73.254999999999995</v>
      </c>
      <c r="H52" s="304">
        <v>0.87</v>
      </c>
      <c r="I52" s="303">
        <v>1021205</v>
      </c>
      <c r="J52" s="10"/>
      <c r="K52" s="122" t="s">
        <v>170</v>
      </c>
      <c r="L52" s="20">
        <f t="shared" si="3"/>
        <v>73.361999999999995</v>
      </c>
      <c r="M52" s="120">
        <f t="shared" si="2"/>
        <v>1.3631035140808594</v>
      </c>
      <c r="N52" s="20"/>
      <c r="O52" s="121">
        <f t="shared" si="1"/>
        <v>1.3631035140808594</v>
      </c>
    </row>
    <row r="53" spans="1:15">
      <c r="A53" s="301" t="s">
        <v>100</v>
      </c>
      <c r="B53" s="305">
        <v>74.867000000000004</v>
      </c>
      <c r="C53" s="298">
        <v>2.052</v>
      </c>
      <c r="D53" s="306">
        <v>1091489</v>
      </c>
      <c r="E53" s="190"/>
      <c r="F53" s="300" t="s">
        <v>101</v>
      </c>
      <c r="G53" s="302">
        <v>74.731999999999999</v>
      </c>
      <c r="H53" s="304">
        <v>2.0150000000000001</v>
      </c>
      <c r="I53" s="303">
        <v>1080863</v>
      </c>
      <c r="J53" s="10"/>
      <c r="K53" s="122" t="s">
        <v>171</v>
      </c>
      <c r="L53" s="20">
        <f t="shared" si="3"/>
        <v>74.867000000000004</v>
      </c>
      <c r="M53" s="120">
        <f t="shared" si="2"/>
        <v>1.3357019781746295</v>
      </c>
      <c r="N53" s="20"/>
      <c r="O53" s="121">
        <f t="shared" si="1"/>
        <v>1.3357019781746295</v>
      </c>
    </row>
    <row r="54" spans="1:15">
      <c r="A54" s="301" t="s">
        <v>102</v>
      </c>
      <c r="B54" s="305">
        <v>75.825999999999993</v>
      </c>
      <c r="C54" s="298">
        <v>1.2809999999999999</v>
      </c>
      <c r="D54" s="306">
        <v>1131360</v>
      </c>
      <c r="E54" s="190"/>
      <c r="F54" s="300" t="s">
        <v>103</v>
      </c>
      <c r="G54" s="302">
        <v>75.421000000000006</v>
      </c>
      <c r="H54" s="304">
        <v>0.92200000000000004</v>
      </c>
      <c r="I54" s="303">
        <v>1120575</v>
      </c>
      <c r="J54" s="10"/>
      <c r="K54" s="122" t="s">
        <v>172</v>
      </c>
      <c r="L54" s="20">
        <f t="shared" si="3"/>
        <v>75.825999999999993</v>
      </c>
      <c r="M54" s="120">
        <f t="shared" si="2"/>
        <v>1.3188088518450136</v>
      </c>
      <c r="N54" s="20"/>
      <c r="O54" s="121">
        <f t="shared" si="1"/>
        <v>1.3188088518450136</v>
      </c>
    </row>
    <row r="55" spans="1:15">
      <c r="A55" s="301" t="s">
        <v>104</v>
      </c>
      <c r="B55" s="305">
        <v>77.540999999999997</v>
      </c>
      <c r="C55" s="298">
        <v>2.262</v>
      </c>
      <c r="D55" s="306">
        <v>1190819</v>
      </c>
      <c r="E55" s="190"/>
      <c r="F55" s="300" t="s">
        <v>105</v>
      </c>
      <c r="G55" s="302">
        <v>77.075999999999993</v>
      </c>
      <c r="H55" s="304">
        <v>2.194</v>
      </c>
      <c r="I55" s="303">
        <v>1172652</v>
      </c>
      <c r="J55" s="10"/>
      <c r="K55" s="122" t="s">
        <v>173</v>
      </c>
      <c r="L55" s="20">
        <f t="shared" si="3"/>
        <v>77.540999999999997</v>
      </c>
      <c r="M55" s="120">
        <f t="shared" si="2"/>
        <v>1.2896403193149431</v>
      </c>
      <c r="N55" s="20"/>
      <c r="O55" s="121">
        <f t="shared" si="1"/>
        <v>1.2896403193149431</v>
      </c>
    </row>
    <row r="56" spans="1:15">
      <c r="A56" s="301" t="s">
        <v>106</v>
      </c>
      <c r="B56" s="305">
        <v>79.281000000000006</v>
      </c>
      <c r="C56" s="298">
        <v>2.2440000000000002</v>
      </c>
      <c r="D56" s="306">
        <v>1259266</v>
      </c>
      <c r="E56" s="190"/>
      <c r="F56" s="300" t="s">
        <v>107</v>
      </c>
      <c r="G56" s="302">
        <v>78.927000000000007</v>
      </c>
      <c r="H56" s="304">
        <v>2.4020000000000001</v>
      </c>
      <c r="I56" s="303">
        <v>1242449</v>
      </c>
      <c r="J56" s="10"/>
      <c r="K56" s="122" t="s">
        <v>174</v>
      </c>
      <c r="L56" s="20">
        <f t="shared" si="3"/>
        <v>79.281000000000006</v>
      </c>
      <c r="M56" s="120">
        <f t="shared" si="2"/>
        <v>1.2613362596334556</v>
      </c>
      <c r="N56" s="20"/>
      <c r="O56" s="121">
        <f t="shared" si="1"/>
        <v>1.2613362596334556</v>
      </c>
    </row>
    <row r="57" spans="1:15">
      <c r="A57" s="301" t="s">
        <v>108</v>
      </c>
      <c r="B57" s="305">
        <v>81.385000000000005</v>
      </c>
      <c r="C57" s="298">
        <v>2.6539999999999999</v>
      </c>
      <c r="D57" s="306">
        <v>1320209</v>
      </c>
      <c r="E57" s="190"/>
      <c r="F57" s="300" t="s">
        <v>109</v>
      </c>
      <c r="G57" s="302">
        <v>80.850999999999999</v>
      </c>
      <c r="H57" s="304">
        <v>2.4380000000000002</v>
      </c>
      <c r="I57" s="303">
        <v>1304874</v>
      </c>
      <c r="J57" s="10"/>
      <c r="K57" s="122" t="s">
        <v>175</v>
      </c>
      <c r="L57" s="20">
        <f t="shared" si="3"/>
        <v>81.385000000000005</v>
      </c>
      <c r="M57" s="120">
        <f t="shared" si="2"/>
        <v>1.2287276525158197</v>
      </c>
      <c r="N57" s="20"/>
      <c r="O57" s="121">
        <f t="shared" si="1"/>
        <v>1.2287276525158197</v>
      </c>
    </row>
    <row r="58" spans="1:15">
      <c r="A58" s="301" t="s">
        <v>110</v>
      </c>
      <c r="B58" s="305">
        <v>83.557000000000002</v>
      </c>
      <c r="C58" s="298">
        <v>2.669</v>
      </c>
      <c r="D58" s="306">
        <v>1402471</v>
      </c>
      <c r="E58" s="190"/>
      <c r="F58" s="300" t="s">
        <v>111</v>
      </c>
      <c r="G58" s="302">
        <v>83.001999999999995</v>
      </c>
      <c r="H58" s="304">
        <v>2.66</v>
      </c>
      <c r="I58" s="303">
        <v>1379457</v>
      </c>
      <c r="J58" s="10"/>
      <c r="K58" s="122" t="s">
        <v>176</v>
      </c>
      <c r="L58" s="20">
        <f t="shared" si="3"/>
        <v>83.557000000000002</v>
      </c>
      <c r="M58" s="120">
        <f t="shared" si="2"/>
        <v>1.1967878214871286</v>
      </c>
      <c r="N58" s="20"/>
      <c r="O58" s="121">
        <f t="shared" si="1"/>
        <v>1.1967878214871286</v>
      </c>
    </row>
    <row r="59" spans="1:15">
      <c r="A59" s="301" t="s">
        <v>112</v>
      </c>
      <c r="B59" s="305">
        <v>86.090999999999994</v>
      </c>
      <c r="C59" s="298">
        <v>3.032</v>
      </c>
      <c r="D59" s="306">
        <v>1476941</v>
      </c>
      <c r="E59" s="190"/>
      <c r="F59" s="300" t="s">
        <v>113</v>
      </c>
      <c r="G59" s="302">
        <v>85.451999999999998</v>
      </c>
      <c r="H59" s="304">
        <v>2.952</v>
      </c>
      <c r="I59" s="303">
        <v>1455644</v>
      </c>
      <c r="J59" s="10"/>
      <c r="K59" s="122" t="s">
        <v>177</v>
      </c>
      <c r="L59" s="20">
        <f t="shared" si="3"/>
        <v>86.090999999999994</v>
      </c>
      <c r="M59" s="120">
        <f t="shared" si="2"/>
        <v>1.1615616034196374</v>
      </c>
      <c r="N59" s="20"/>
      <c r="O59" s="121">
        <f t="shared" si="1"/>
        <v>1.1615616034196374</v>
      </c>
    </row>
    <row r="60" spans="1:15">
      <c r="A60" s="301" t="s">
        <v>114</v>
      </c>
      <c r="B60" s="305">
        <v>88.174999999999997</v>
      </c>
      <c r="C60" s="298">
        <v>2.4209999999999998</v>
      </c>
      <c r="D60" s="306">
        <v>1547272</v>
      </c>
      <c r="E60" s="190"/>
      <c r="F60" s="300" t="s">
        <v>115</v>
      </c>
      <c r="G60" s="302">
        <v>87.626999999999995</v>
      </c>
      <c r="H60" s="304">
        <v>2.5449999999999999</v>
      </c>
      <c r="I60" s="303">
        <v>1530890</v>
      </c>
      <c r="J60" s="10"/>
      <c r="K60" s="122" t="s">
        <v>178</v>
      </c>
      <c r="L60" s="20">
        <f t="shared" si="3"/>
        <v>88.174999999999997</v>
      </c>
      <c r="M60" s="120">
        <f t="shared" si="2"/>
        <v>1.1341083073433513</v>
      </c>
      <c r="N60" s="20"/>
      <c r="O60" s="121">
        <f t="shared" si="1"/>
        <v>1.1341083073433513</v>
      </c>
    </row>
    <row r="61" spans="1:15">
      <c r="A61" s="301" t="s">
        <v>116</v>
      </c>
      <c r="B61" s="305">
        <v>90.570999999999998</v>
      </c>
      <c r="C61" s="298">
        <v>2.7170000000000001</v>
      </c>
      <c r="D61" s="306">
        <v>1546968</v>
      </c>
      <c r="E61" s="190"/>
      <c r="F61" s="300" t="s">
        <v>117</v>
      </c>
      <c r="G61" s="302">
        <v>90.12</v>
      </c>
      <c r="H61" s="304">
        <v>2.8439999999999999</v>
      </c>
      <c r="I61" s="303">
        <v>1564252</v>
      </c>
      <c r="J61" s="10"/>
      <c r="K61" s="122" t="s">
        <v>179</v>
      </c>
      <c r="L61" s="20">
        <f t="shared" si="3"/>
        <v>90.570999999999998</v>
      </c>
      <c r="M61" s="120">
        <f t="shared" si="2"/>
        <v>1.1041061708493889</v>
      </c>
      <c r="N61" s="20"/>
      <c r="O61" s="121">
        <f t="shared" si="1"/>
        <v>1.1041061708493889</v>
      </c>
    </row>
    <row r="62" spans="1:15">
      <c r="A62" s="301" t="s">
        <v>118</v>
      </c>
      <c r="B62" s="305">
        <v>91.816999999999993</v>
      </c>
      <c r="C62" s="298">
        <v>1.3759999999999999</v>
      </c>
      <c r="D62" s="306">
        <v>1531330</v>
      </c>
      <c r="E62" s="190"/>
      <c r="F62" s="300" t="s">
        <v>119</v>
      </c>
      <c r="G62" s="302">
        <v>91.484999999999999</v>
      </c>
      <c r="H62" s="304">
        <v>1.5149999999999999</v>
      </c>
      <c r="I62" s="303">
        <v>1519459</v>
      </c>
      <c r="J62" s="10"/>
      <c r="K62" s="122" t="s">
        <v>180</v>
      </c>
      <c r="L62" s="20">
        <f t="shared" si="3"/>
        <v>91.816999999999993</v>
      </c>
      <c r="M62" s="120">
        <f t="shared" si="2"/>
        <v>1.0891229293050309</v>
      </c>
      <c r="N62" s="20"/>
      <c r="O62" s="121">
        <f t="shared" si="1"/>
        <v>1.0891229293050309</v>
      </c>
    </row>
    <row r="63" spans="1:15">
      <c r="A63" s="301" t="s">
        <v>120</v>
      </c>
      <c r="B63" s="305">
        <v>93.497</v>
      </c>
      <c r="C63" s="298">
        <v>1.829</v>
      </c>
      <c r="D63" s="306">
        <v>1592057</v>
      </c>
      <c r="E63" s="187"/>
      <c r="F63" s="300" t="s">
        <v>121</v>
      </c>
      <c r="G63" s="302">
        <v>92.894999999999996</v>
      </c>
      <c r="H63" s="304">
        <v>1.5409999999999999</v>
      </c>
      <c r="I63" s="303">
        <v>1572439</v>
      </c>
      <c r="J63" s="10"/>
      <c r="K63" s="122" t="s">
        <v>181</v>
      </c>
      <c r="L63" s="20">
        <f t="shared" si="3"/>
        <v>93.497</v>
      </c>
      <c r="M63" s="120">
        <f t="shared" si="2"/>
        <v>1.0695530337871804</v>
      </c>
      <c r="N63" s="20"/>
      <c r="O63" s="121">
        <f t="shared" si="1"/>
        <v>1.0695530337871804</v>
      </c>
    </row>
    <row r="64" spans="1:15">
      <c r="A64" s="301" t="s">
        <v>122</v>
      </c>
      <c r="B64" s="305">
        <v>94.795000000000002</v>
      </c>
      <c r="C64" s="298">
        <v>1.389</v>
      </c>
      <c r="D64" s="306">
        <v>1634025</v>
      </c>
      <c r="E64" s="187"/>
      <c r="F64" s="300">
        <v>2011</v>
      </c>
      <c r="G64" s="302">
        <v>94.763999999999996</v>
      </c>
      <c r="H64" s="304">
        <v>2.012</v>
      </c>
      <c r="I64" s="303">
        <v>1628274</v>
      </c>
      <c r="J64" s="10"/>
      <c r="K64" s="122" t="s">
        <v>182</v>
      </c>
      <c r="L64" s="20">
        <f t="shared" si="3"/>
        <v>94.795000000000002</v>
      </c>
      <c r="M64" s="120">
        <f t="shared" si="2"/>
        <v>1.0549079592805528</v>
      </c>
      <c r="N64" s="20"/>
      <c r="O64" s="121">
        <f t="shared" si="1"/>
        <v>1.0549079592805528</v>
      </c>
    </row>
    <row r="65" spans="1:15">
      <c r="A65" s="301" t="s">
        <v>123</v>
      </c>
      <c r="B65" s="305">
        <v>96.784999999999997</v>
      </c>
      <c r="C65" s="298">
        <v>2.1</v>
      </c>
      <c r="D65" s="306">
        <v>1690042</v>
      </c>
      <c r="E65" s="187"/>
      <c r="F65" s="300">
        <v>2012</v>
      </c>
      <c r="G65" s="302">
        <v>96.22</v>
      </c>
      <c r="H65" s="304">
        <v>1.5349999999999999</v>
      </c>
      <c r="I65" s="303">
        <v>1675044</v>
      </c>
      <c r="J65" s="10"/>
      <c r="K65" s="122" t="s">
        <v>183</v>
      </c>
      <c r="L65" s="20">
        <f t="shared" si="3"/>
        <v>96.784999999999997</v>
      </c>
      <c r="M65" s="120">
        <f t="shared" si="2"/>
        <v>1.0332179573280984</v>
      </c>
      <c r="N65" s="20"/>
      <c r="O65" s="121">
        <f t="shared" si="1"/>
        <v>1.0332179573280984</v>
      </c>
    </row>
    <row r="66" spans="1:15">
      <c r="A66" s="301" t="s">
        <v>240</v>
      </c>
      <c r="B66" s="305">
        <v>98.382000000000005</v>
      </c>
      <c r="C66" s="298">
        <v>1.649</v>
      </c>
      <c r="D66" s="306">
        <v>1759560</v>
      </c>
      <c r="E66" s="187"/>
      <c r="F66" s="300">
        <v>2013</v>
      </c>
      <c r="G66" s="302">
        <v>98.052999999999997</v>
      </c>
      <c r="H66" s="304">
        <v>1.9059999999999999</v>
      </c>
      <c r="I66" s="303">
        <v>1739563</v>
      </c>
      <c r="J66" s="10"/>
      <c r="K66" s="122" t="s">
        <v>184</v>
      </c>
      <c r="L66" s="20">
        <f t="shared" si="3"/>
        <v>98.382000000000005</v>
      </c>
      <c r="M66" s="120">
        <f>(VLOOKUP(M$5,K:L,2,FALSE))/L66</f>
        <v>1.0164460978634302</v>
      </c>
      <c r="N66" s="20"/>
      <c r="O66" s="121">
        <f t="shared" si="1"/>
        <v>1.0164460978634302</v>
      </c>
    </row>
    <row r="67" spans="1:15" s="11" customFormat="1">
      <c r="A67" s="301" t="s">
        <v>448</v>
      </c>
      <c r="B67" s="305">
        <v>99.918999999999997</v>
      </c>
      <c r="C67" s="298">
        <v>1.5620000000000001</v>
      </c>
      <c r="D67" s="306">
        <v>1836159</v>
      </c>
      <c r="E67" s="187"/>
      <c r="F67" s="300">
        <v>2014</v>
      </c>
      <c r="G67" s="302">
        <v>99.667000000000002</v>
      </c>
      <c r="H67" s="304">
        <v>1.6459999999999999</v>
      </c>
      <c r="I67" s="303">
        <v>1822480</v>
      </c>
      <c r="J67" s="10"/>
      <c r="K67" s="122" t="s">
        <v>185</v>
      </c>
      <c r="L67" s="20">
        <f t="shared" si="3"/>
        <v>99.918999999999997</v>
      </c>
      <c r="M67" s="120">
        <f t="shared" si="2"/>
        <v>1.0008106566318717</v>
      </c>
      <c r="N67" s="20"/>
      <c r="O67" s="121">
        <f t="shared" si="1"/>
        <v>1.0008106566318717</v>
      </c>
    </row>
    <row r="68" spans="1:15" s="11" customFormat="1">
      <c r="A68" s="301" t="s">
        <v>492</v>
      </c>
      <c r="B68" s="305">
        <v>100</v>
      </c>
      <c r="C68" s="298">
        <v>8.1000000000000003E-2</v>
      </c>
      <c r="D68" s="306">
        <v>1879653</v>
      </c>
      <c r="E68" s="187"/>
      <c r="F68" s="300">
        <v>2015</v>
      </c>
      <c r="G68" s="302">
        <v>100</v>
      </c>
      <c r="H68" s="304">
        <v>0.3</v>
      </c>
      <c r="I68" s="303">
        <v>1869560</v>
      </c>
      <c r="J68" s="10"/>
      <c r="K68" s="122" t="s">
        <v>186</v>
      </c>
      <c r="L68" s="20">
        <f t="shared" si="3"/>
        <v>100</v>
      </c>
      <c r="M68" s="120">
        <f t="shared" si="2"/>
        <v>1</v>
      </c>
      <c r="N68" s="20"/>
      <c r="O68" s="121">
        <f t="shared" si="1"/>
        <v>1</v>
      </c>
    </row>
    <row r="69" spans="1:15" s="11" customFormat="1" ht="15.75">
      <c r="A69" s="301" t="s">
        <v>449</v>
      </c>
      <c r="B69" s="302" t="s">
        <v>124</v>
      </c>
      <c r="C69" s="307">
        <v>1.5</v>
      </c>
      <c r="D69" s="306">
        <v>1942800</v>
      </c>
      <c r="E69" s="187"/>
      <c r="F69" s="300" t="s">
        <v>443</v>
      </c>
      <c r="G69" s="302" t="s">
        <v>124</v>
      </c>
      <c r="H69" s="307">
        <v>1.1000000000000001</v>
      </c>
      <c r="I69" s="303">
        <v>1922200</v>
      </c>
      <c r="J69" s="10"/>
      <c r="K69" s="122" t="s">
        <v>187</v>
      </c>
      <c r="L69" s="20">
        <f t="shared" si="3"/>
        <v>101.5</v>
      </c>
      <c r="M69" s="120">
        <f t="shared" si="2"/>
        <v>0.98522167487684731</v>
      </c>
      <c r="N69" s="20"/>
      <c r="O69" s="121">
        <f t="shared" si="1"/>
        <v>0.98522167487684731</v>
      </c>
    </row>
    <row r="70" spans="1:15" s="11" customFormat="1" ht="15.75">
      <c r="A70" s="301" t="s">
        <v>450</v>
      </c>
      <c r="B70" s="302" t="s">
        <v>124</v>
      </c>
      <c r="C70" s="307">
        <v>1.8</v>
      </c>
      <c r="D70" s="306">
        <v>2020900</v>
      </c>
      <c r="E70" s="187"/>
      <c r="F70" s="300" t="s">
        <v>444</v>
      </c>
      <c r="G70" s="302" t="s">
        <v>124</v>
      </c>
      <c r="H70" s="307">
        <v>1.9</v>
      </c>
      <c r="I70" s="303">
        <v>2001500</v>
      </c>
      <c r="J70" s="10"/>
      <c r="K70" s="122" t="s">
        <v>188</v>
      </c>
      <c r="L70" s="20">
        <f t="shared" si="3"/>
        <v>103.32699999999998</v>
      </c>
      <c r="M70" s="120">
        <f t="shared" si="2"/>
        <v>0.96780125233482062</v>
      </c>
      <c r="N70" s="20"/>
      <c r="O70" s="121">
        <f t="shared" si="1"/>
        <v>0.96780125233482062</v>
      </c>
    </row>
    <row r="71" spans="1:15" ht="15.75">
      <c r="A71" s="301" t="s">
        <v>451</v>
      </c>
      <c r="B71" s="302" t="s">
        <v>124</v>
      </c>
      <c r="C71" s="307">
        <v>2.1</v>
      </c>
      <c r="D71" s="306">
        <v>2106300</v>
      </c>
      <c r="E71" s="187"/>
      <c r="F71" s="300" t="s">
        <v>445</v>
      </c>
      <c r="G71" s="302" t="s">
        <v>124</v>
      </c>
      <c r="H71" s="307">
        <v>2</v>
      </c>
      <c r="I71" s="303">
        <v>2084400</v>
      </c>
      <c r="J71" s="10"/>
      <c r="K71" s="122" t="s">
        <v>189</v>
      </c>
      <c r="L71" s="20">
        <f t="shared" si="3"/>
        <v>105.49686699999998</v>
      </c>
      <c r="M71" s="120">
        <f t="shared" si="2"/>
        <v>0.94789544792832581</v>
      </c>
      <c r="N71" s="20"/>
      <c r="O71" s="121">
        <f t="shared" si="1"/>
        <v>0.94789544792832581</v>
      </c>
    </row>
    <row r="72" spans="1:15" ht="15.75">
      <c r="A72" s="301" t="s">
        <v>452</v>
      </c>
      <c r="B72" s="302" t="s">
        <v>124</v>
      </c>
      <c r="C72" s="307">
        <v>1.9</v>
      </c>
      <c r="D72" s="306">
        <v>2189300</v>
      </c>
      <c r="E72" s="187"/>
      <c r="F72" s="300" t="s">
        <v>446</v>
      </c>
      <c r="G72" s="302" t="s">
        <v>124</v>
      </c>
      <c r="H72" s="307">
        <v>1.9</v>
      </c>
      <c r="I72" s="303">
        <v>2167900</v>
      </c>
      <c r="J72" s="10"/>
      <c r="K72" s="122" t="s">
        <v>190</v>
      </c>
      <c r="L72" s="20">
        <f t="shared" si="3"/>
        <v>107.50130747299998</v>
      </c>
      <c r="M72" s="120">
        <f t="shared" si="2"/>
        <v>0.93022124428687525</v>
      </c>
      <c r="N72" s="20"/>
      <c r="O72" s="121">
        <f t="shared" si="1"/>
        <v>0.93022124428687525</v>
      </c>
    </row>
    <row r="73" spans="1:15" ht="15.75">
      <c r="A73" s="308" t="s">
        <v>453</v>
      </c>
      <c r="B73" s="309" t="s">
        <v>124</v>
      </c>
      <c r="C73" s="310">
        <v>2</v>
      </c>
      <c r="D73" s="311">
        <v>2281500</v>
      </c>
      <c r="E73" s="187"/>
      <c r="F73" s="312" t="s">
        <v>447</v>
      </c>
      <c r="G73" s="309" t="s">
        <v>124</v>
      </c>
      <c r="H73" s="310">
        <v>2</v>
      </c>
      <c r="I73" s="313">
        <v>2257500</v>
      </c>
      <c r="J73" s="6"/>
      <c r="K73" s="122" t="s">
        <v>191</v>
      </c>
      <c r="L73" s="20">
        <f t="shared" ref="L73:L77" si="4">IF(B73="-",L72*(100+C73)/100,B73)</f>
        <v>109.65133362245999</v>
      </c>
      <c r="M73" s="120">
        <f t="shared" ref="M73:M76" si="5">(VLOOKUP(M$5,K:L,2,FALSE))/L73</f>
        <v>0.91198161204595607</v>
      </c>
      <c r="N73" s="123"/>
      <c r="O73" s="121">
        <f t="shared" ref="O73:O77" si="6">(VLOOKUP(O$5,K:L,2,FALSE))/L73</f>
        <v>0.91198161204595607</v>
      </c>
    </row>
    <row r="74" spans="1:15">
      <c r="A74" s="149"/>
      <c r="B74" s="369"/>
      <c r="C74" s="370"/>
      <c r="D74" s="370"/>
      <c r="E74" s="370"/>
      <c r="F74" s="370"/>
      <c r="G74" s="370"/>
      <c r="H74" s="370"/>
      <c r="I74" s="370"/>
      <c r="J74" s="12"/>
      <c r="K74" s="122" t="s">
        <v>192</v>
      </c>
      <c r="L74" s="20">
        <f t="shared" si="4"/>
        <v>0</v>
      </c>
      <c r="M74" s="120" t="e">
        <f t="shared" si="5"/>
        <v>#DIV/0!</v>
      </c>
      <c r="N74" s="124"/>
      <c r="O74" s="121" t="e">
        <f t="shared" si="6"/>
        <v>#DIV/0!</v>
      </c>
    </row>
    <row r="75" spans="1:15">
      <c r="A75" s="149"/>
      <c r="B75" s="371"/>
      <c r="C75" s="371"/>
      <c r="D75" s="371"/>
      <c r="E75" s="371"/>
      <c r="F75" s="371"/>
      <c r="G75" s="371"/>
      <c r="H75" s="371"/>
      <c r="I75" s="371"/>
      <c r="J75" s="6"/>
      <c r="K75" s="122" t="s">
        <v>193</v>
      </c>
      <c r="L75" s="20">
        <f t="shared" si="4"/>
        <v>0</v>
      </c>
      <c r="M75" s="120" t="e">
        <f t="shared" si="5"/>
        <v>#DIV/0!</v>
      </c>
      <c r="N75" s="123"/>
      <c r="O75" s="121" t="e">
        <f t="shared" si="6"/>
        <v>#DIV/0!</v>
      </c>
    </row>
    <row r="76" spans="1:15">
      <c r="A76" s="149"/>
      <c r="B76" s="369"/>
      <c r="C76" s="370"/>
      <c r="D76" s="370"/>
      <c r="E76" s="370"/>
      <c r="F76" s="370"/>
      <c r="G76" s="370"/>
      <c r="H76" s="370"/>
      <c r="I76" s="370"/>
      <c r="J76" s="6"/>
      <c r="K76" s="122" t="s">
        <v>194</v>
      </c>
      <c r="L76" s="20">
        <f t="shared" si="4"/>
        <v>0</v>
      </c>
      <c r="M76" s="120" t="e">
        <f t="shared" si="5"/>
        <v>#DIV/0!</v>
      </c>
      <c r="N76" s="123"/>
      <c r="O76" s="121" t="e">
        <f t="shared" si="6"/>
        <v>#DIV/0!</v>
      </c>
    </row>
    <row r="77" spans="1:15" ht="13.5" thickBot="1">
      <c r="A77" s="149"/>
      <c r="B77" s="374"/>
      <c r="C77" s="374"/>
      <c r="D77" s="374"/>
      <c r="E77" s="374"/>
      <c r="F77" s="374"/>
      <c r="G77" s="374"/>
      <c r="H77" s="374"/>
      <c r="I77" s="374"/>
      <c r="J77" s="13"/>
      <c r="K77" s="125" t="s">
        <v>195</v>
      </c>
      <c r="L77" s="21">
        <f t="shared" si="4"/>
        <v>0</v>
      </c>
      <c r="M77" s="126" t="e">
        <f>(VLOOKUP(M$5,K:L,2,FALSE))/L77</f>
        <v>#DIV/0!</v>
      </c>
      <c r="N77" s="127"/>
      <c r="O77" s="128" t="e">
        <f t="shared" si="6"/>
        <v>#DIV/0!</v>
      </c>
    </row>
    <row r="78" spans="1:15">
      <c r="A78" s="149"/>
      <c r="B78" s="371"/>
      <c r="C78" s="371"/>
      <c r="D78" s="371"/>
      <c r="E78" s="371"/>
      <c r="F78" s="371"/>
      <c r="G78" s="371"/>
      <c r="H78" s="371"/>
      <c r="I78" s="371"/>
      <c r="J78" s="14"/>
      <c r="K78" s="129"/>
      <c r="L78" s="129"/>
      <c r="M78" s="107"/>
      <c r="N78" s="107"/>
      <c r="O78" s="107"/>
    </row>
    <row r="79" spans="1:15">
      <c r="A79" s="149"/>
      <c r="B79" s="369"/>
      <c r="C79" s="370"/>
      <c r="D79" s="370"/>
      <c r="E79" s="370"/>
      <c r="F79" s="370"/>
      <c r="G79" s="370"/>
      <c r="H79" s="370"/>
      <c r="I79" s="370"/>
      <c r="J79" s="15"/>
      <c r="K79" s="130"/>
      <c r="L79" s="130"/>
      <c r="M79" s="107"/>
      <c r="N79" s="107"/>
      <c r="O79" s="107"/>
    </row>
    <row r="80" spans="1:15">
      <c r="A80" s="149"/>
      <c r="B80" s="371"/>
      <c r="C80" s="371"/>
      <c r="D80" s="371"/>
      <c r="E80" s="371"/>
      <c r="F80" s="371"/>
      <c r="G80" s="371"/>
      <c r="H80" s="371"/>
      <c r="I80" s="371"/>
      <c r="J80" s="16"/>
      <c r="K80" s="131"/>
      <c r="L80" s="131"/>
      <c r="M80" s="107"/>
      <c r="N80" s="107"/>
      <c r="O80" s="107"/>
    </row>
    <row r="81" spans="1:15" ht="15">
      <c r="A81" s="149"/>
      <c r="B81" s="150"/>
      <c r="C81" s="151"/>
      <c r="D81" s="152"/>
      <c r="E81" s="153"/>
      <c r="F81" s="154"/>
      <c r="G81" s="155"/>
      <c r="H81" s="156"/>
      <c r="I81" s="157"/>
      <c r="J81" s="17"/>
      <c r="K81" s="132"/>
      <c r="L81" s="132"/>
      <c r="M81" s="107"/>
      <c r="N81" s="107"/>
      <c r="O81" s="107"/>
    </row>
    <row r="82" spans="1:15" ht="14.25">
      <c r="A82" s="158"/>
      <c r="B82" s="372"/>
      <c r="C82" s="372"/>
      <c r="D82" s="372"/>
      <c r="E82" s="372"/>
      <c r="F82" s="372"/>
      <c r="G82" s="372"/>
      <c r="H82" s="372"/>
      <c r="I82" s="372"/>
      <c r="M82" s="107"/>
      <c r="N82" s="107"/>
      <c r="O82" s="107"/>
    </row>
    <row r="83" spans="1:15" ht="14.25">
      <c r="A83" s="158"/>
      <c r="B83" s="373"/>
      <c r="C83" s="373"/>
      <c r="D83" s="373"/>
      <c r="E83" s="373"/>
      <c r="F83" s="373"/>
      <c r="G83" s="373"/>
      <c r="H83" s="373"/>
      <c r="I83" s="373"/>
      <c r="M83" s="107"/>
      <c r="N83" s="107"/>
      <c r="O83" s="107"/>
    </row>
    <row r="84" spans="1:15" ht="14.25">
      <c r="A84" s="158"/>
      <c r="B84" s="370"/>
      <c r="C84" s="370"/>
      <c r="D84" s="370"/>
      <c r="E84" s="370"/>
      <c r="F84" s="370"/>
      <c r="G84" s="370"/>
      <c r="H84" s="370"/>
      <c r="I84" s="370"/>
      <c r="M84" s="107"/>
      <c r="N84" s="107"/>
      <c r="O84" s="107"/>
    </row>
    <row r="85" spans="1:15">
      <c r="A85" s="149"/>
      <c r="B85" s="369"/>
      <c r="C85" s="370"/>
      <c r="D85" s="370"/>
      <c r="E85" s="370"/>
      <c r="F85" s="370"/>
      <c r="G85" s="370"/>
      <c r="H85" s="370"/>
      <c r="I85" s="370"/>
      <c r="M85" s="107"/>
      <c r="N85" s="107"/>
      <c r="O85" s="107"/>
    </row>
  </sheetData>
  <customSheetViews>
    <customSheetView guid="{79DDD4E7-9D7E-4DB1-8CF2-A4585956C95E}">
      <selection activeCell="B9" sqref="B9"/>
      <pageMargins left="0.7" right="0.7" top="0.75" bottom="0.75" header="0.3" footer="0.3"/>
      <pageSetup paperSize="9" orientation="portrait" r:id="rId1"/>
    </customSheetView>
    <customSheetView guid="{26E29FAD-4C38-440F-A6BD-27FB5DA72984}">
      <selection activeCell="B9" sqref="B9"/>
      <pageMargins left="0.7" right="0.7" top="0.75" bottom="0.75" header="0.3" footer="0.3"/>
      <pageSetup paperSize="9" orientation="portrait" r:id="rId2"/>
    </customSheetView>
  </customSheetViews>
  <mergeCells count="19">
    <mergeCell ref="B6:C6"/>
    <mergeCell ref="A3:J3"/>
    <mergeCell ref="A4:J4"/>
    <mergeCell ref="K2:O2"/>
    <mergeCell ref="B85:I85"/>
    <mergeCell ref="K3:O3"/>
    <mergeCell ref="B78:I78"/>
    <mergeCell ref="B79:I79"/>
    <mergeCell ref="B80:I80"/>
    <mergeCell ref="B82:I82"/>
    <mergeCell ref="B83:I83"/>
    <mergeCell ref="B84:I84"/>
    <mergeCell ref="B74:I74"/>
    <mergeCell ref="B75:I75"/>
    <mergeCell ref="B76:I76"/>
    <mergeCell ref="B77:I77"/>
    <mergeCell ref="A5:D5"/>
    <mergeCell ref="F5:I5"/>
    <mergeCell ref="G6:H6"/>
  </mergeCells>
  <hyperlinks>
    <hyperlink ref="K1" location="Contents!A1" display="Home / Base year: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Validation!$C$2:$C$34</xm:f>
          </x14:formula1>
          <xm:sqref>M5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D1000"/>
  <sheetViews>
    <sheetView zoomScale="70" zoomScaleNormal="70" workbookViewId="0">
      <pane xSplit="6" ySplit="5" topLeftCell="DO6" activePane="bottomRight" state="frozen"/>
      <selection activeCell="OP2" sqref="OP2:OQ33"/>
      <selection pane="topRight" activeCell="OP2" sqref="OP2:OQ33"/>
      <selection pane="bottomLeft" activeCell="OP2" sqref="OP2:OQ33"/>
      <selection pane="bottomRight" activeCell="C1" sqref="C1"/>
    </sheetView>
  </sheetViews>
  <sheetFormatPr defaultRowHeight="15"/>
  <cols>
    <col min="1" max="2" width="16.42578125" style="28" hidden="1" customWidth="1"/>
    <col min="3" max="3" width="17.28515625" style="29" customWidth="1"/>
    <col min="4" max="4" width="22.7109375" style="29" customWidth="1"/>
    <col min="5" max="5" width="14.5703125" style="29" customWidth="1"/>
    <col min="6" max="6" width="8.85546875" style="31" customWidth="1"/>
    <col min="7" max="210" width="20.7109375" style="318" customWidth="1"/>
    <col min="211" max="16384" width="9.140625" style="318"/>
  </cols>
  <sheetData>
    <row r="1" spans="1:210" s="26" customFormat="1" ht="15.75" thickBot="1">
      <c r="A1" s="25"/>
      <c r="B1" s="25"/>
      <c r="C1" s="134" t="s">
        <v>235</v>
      </c>
      <c r="F1" s="27"/>
    </row>
    <row r="2" spans="1:210" s="29" customFormat="1">
      <c r="A2" s="28"/>
      <c r="B2" s="28"/>
      <c r="E2" s="30" t="s">
        <v>200</v>
      </c>
      <c r="F2" s="31"/>
    </row>
    <row r="3" spans="1:210" s="29" customFormat="1">
      <c r="A3" s="28"/>
      <c r="B3" s="28"/>
      <c r="E3" s="30" t="s">
        <v>201</v>
      </c>
      <c r="F3" s="31"/>
    </row>
    <row r="4" spans="1:210" s="336" customFormat="1" ht="102.75" customHeight="1" thickBot="1">
      <c r="A4" s="335"/>
      <c r="B4" s="335"/>
      <c r="E4" s="336" t="s">
        <v>202</v>
      </c>
      <c r="F4" s="337"/>
      <c r="G4" s="328" t="s">
        <v>485</v>
      </c>
      <c r="H4" s="328" t="s">
        <v>487</v>
      </c>
      <c r="I4" s="328" t="s">
        <v>488</v>
      </c>
      <c r="J4" s="328" t="s">
        <v>486</v>
      </c>
      <c r="K4" s="328" t="s">
        <v>676</v>
      </c>
      <c r="L4" s="328" t="s">
        <v>496</v>
      </c>
      <c r="M4" s="328" t="s">
        <v>273</v>
      </c>
      <c r="N4" s="328" t="s">
        <v>274</v>
      </c>
      <c r="O4" s="328" t="s">
        <v>275</v>
      </c>
      <c r="P4" s="328" t="s">
        <v>276</v>
      </c>
      <c r="Q4" s="328" t="s">
        <v>277</v>
      </c>
      <c r="R4" s="328" t="s">
        <v>278</v>
      </c>
      <c r="S4" s="328" t="s">
        <v>279</v>
      </c>
      <c r="T4" s="328" t="s">
        <v>280</v>
      </c>
      <c r="U4" s="328" t="s">
        <v>281</v>
      </c>
      <c r="V4" s="328" t="s">
        <v>282</v>
      </c>
      <c r="W4" s="328" t="s">
        <v>283</v>
      </c>
      <c r="X4" s="328" t="s">
        <v>284</v>
      </c>
      <c r="Y4" s="328" t="s">
        <v>285</v>
      </c>
      <c r="Z4" s="328" t="s">
        <v>286</v>
      </c>
      <c r="AA4" s="328" t="s">
        <v>287</v>
      </c>
      <c r="AB4" s="328" t="s">
        <v>288</v>
      </c>
      <c r="AC4" s="328" t="s">
        <v>289</v>
      </c>
      <c r="AD4" s="328" t="s">
        <v>272</v>
      </c>
      <c r="AE4" s="328" t="s">
        <v>290</v>
      </c>
      <c r="AF4" s="328" t="s">
        <v>291</v>
      </c>
      <c r="AG4" s="328" t="s">
        <v>292</v>
      </c>
      <c r="AH4" s="328" t="s">
        <v>293</v>
      </c>
      <c r="AI4" s="328" t="s">
        <v>294</v>
      </c>
      <c r="AJ4" s="328" t="s">
        <v>295</v>
      </c>
      <c r="AK4" s="328" t="s">
        <v>296</v>
      </c>
      <c r="AL4" s="328" t="s">
        <v>297</v>
      </c>
      <c r="AM4" s="328" t="s">
        <v>298</v>
      </c>
      <c r="AN4" s="328" t="s">
        <v>299</v>
      </c>
      <c r="AO4" s="328" t="s">
        <v>300</v>
      </c>
      <c r="AP4" s="328" t="s">
        <v>301</v>
      </c>
      <c r="AQ4" s="328" t="s">
        <v>302</v>
      </c>
      <c r="AR4" s="328" t="s">
        <v>303</v>
      </c>
      <c r="AS4" s="328" t="s">
        <v>304</v>
      </c>
      <c r="AT4" s="328" t="s">
        <v>305</v>
      </c>
      <c r="AU4" s="328" t="s">
        <v>306</v>
      </c>
      <c r="AV4" s="328" t="s">
        <v>307</v>
      </c>
      <c r="AW4" s="328" t="s">
        <v>308</v>
      </c>
      <c r="AX4" s="328" t="s">
        <v>309</v>
      </c>
      <c r="AY4" s="328" t="s">
        <v>310</v>
      </c>
      <c r="AZ4" s="328" t="s">
        <v>311</v>
      </c>
      <c r="BA4" s="328" t="s">
        <v>312</v>
      </c>
      <c r="BB4" s="328" t="s">
        <v>313</v>
      </c>
      <c r="BC4" s="328" t="s">
        <v>314</v>
      </c>
      <c r="BD4" s="328" t="s">
        <v>315</v>
      </c>
      <c r="BE4" s="328" t="s">
        <v>316</v>
      </c>
      <c r="BF4" s="328" t="s">
        <v>317</v>
      </c>
      <c r="BG4" s="328" t="s">
        <v>457</v>
      </c>
      <c r="BH4" s="328" t="s">
        <v>458</v>
      </c>
      <c r="BI4" s="328" t="s">
        <v>318</v>
      </c>
      <c r="BJ4" s="328" t="s">
        <v>319</v>
      </c>
      <c r="BK4" s="328" t="s">
        <v>320</v>
      </c>
      <c r="BL4" s="328" t="s">
        <v>321</v>
      </c>
      <c r="BM4" s="328" t="s">
        <v>322</v>
      </c>
      <c r="BN4" s="328" t="s">
        <v>323</v>
      </c>
      <c r="BO4" s="329" t="s">
        <v>324</v>
      </c>
      <c r="BP4" s="329" t="s">
        <v>325</v>
      </c>
      <c r="BQ4" s="329" t="s">
        <v>326</v>
      </c>
      <c r="BR4" s="329" t="s">
        <v>327</v>
      </c>
      <c r="BS4" s="329" t="s">
        <v>328</v>
      </c>
      <c r="BT4" s="329" t="s">
        <v>329</v>
      </c>
      <c r="BU4" s="329" t="s">
        <v>330</v>
      </c>
      <c r="BV4" s="329" t="s">
        <v>331</v>
      </c>
      <c r="BW4" s="329" t="s">
        <v>332</v>
      </c>
      <c r="BX4" s="329" t="s">
        <v>333</v>
      </c>
      <c r="BY4" s="329" t="s">
        <v>334</v>
      </c>
      <c r="BZ4" s="329" t="s">
        <v>335</v>
      </c>
      <c r="CA4" s="329" t="s">
        <v>336</v>
      </c>
      <c r="CB4" s="329" t="s">
        <v>337</v>
      </c>
      <c r="CC4" s="329" t="s">
        <v>338</v>
      </c>
      <c r="CD4" s="329" t="s">
        <v>339</v>
      </c>
      <c r="CE4" s="329" t="s">
        <v>340</v>
      </c>
      <c r="CF4" s="329" t="s">
        <v>341</v>
      </c>
      <c r="CG4" s="330" t="s">
        <v>497</v>
      </c>
      <c r="CH4" s="330" t="s">
        <v>498</v>
      </c>
      <c r="CI4" s="330" t="s">
        <v>499</v>
      </c>
      <c r="CJ4" s="329" t="s">
        <v>342</v>
      </c>
      <c r="CK4" s="329" t="s">
        <v>343</v>
      </c>
      <c r="CL4" s="329" t="s">
        <v>344</v>
      </c>
      <c r="CM4" s="329" t="s">
        <v>345</v>
      </c>
      <c r="CN4" s="329" t="s">
        <v>346</v>
      </c>
      <c r="CO4" s="329" t="s">
        <v>347</v>
      </c>
      <c r="CP4" s="329" t="s">
        <v>348</v>
      </c>
      <c r="CQ4" s="329" t="s">
        <v>349</v>
      </c>
      <c r="CR4" s="329" t="s">
        <v>350</v>
      </c>
      <c r="CS4" s="329" t="s">
        <v>351</v>
      </c>
      <c r="CT4" s="329" t="s">
        <v>352</v>
      </c>
      <c r="CU4" s="329" t="s">
        <v>353</v>
      </c>
      <c r="CV4" s="329" t="s">
        <v>354</v>
      </c>
      <c r="CW4" s="329" t="s">
        <v>355</v>
      </c>
      <c r="CX4" s="329" t="s">
        <v>356</v>
      </c>
      <c r="CY4" s="329" t="s">
        <v>357</v>
      </c>
      <c r="CZ4" s="329" t="s">
        <v>358</v>
      </c>
      <c r="DA4" s="329" t="s">
        <v>359</v>
      </c>
      <c r="DB4" s="329" t="s">
        <v>360</v>
      </c>
      <c r="DC4" s="329" t="s">
        <v>361</v>
      </c>
      <c r="DD4" s="329" t="s">
        <v>362</v>
      </c>
      <c r="DE4" s="329" t="s">
        <v>363</v>
      </c>
      <c r="DF4" s="329" t="s">
        <v>364</v>
      </c>
      <c r="DG4" s="329" t="s">
        <v>365</v>
      </c>
      <c r="DH4" s="329" t="s">
        <v>366</v>
      </c>
      <c r="DI4" s="329" t="s">
        <v>367</v>
      </c>
      <c r="DJ4" s="329" t="s">
        <v>368</v>
      </c>
      <c r="DK4" s="329" t="s">
        <v>369</v>
      </c>
      <c r="DL4" s="329" t="s">
        <v>370</v>
      </c>
      <c r="DM4" s="329" t="s">
        <v>371</v>
      </c>
      <c r="DN4" s="329" t="s">
        <v>372</v>
      </c>
      <c r="DO4" s="329" t="s">
        <v>373</v>
      </c>
      <c r="DP4" s="329" t="s">
        <v>374</v>
      </c>
      <c r="DQ4" s="329" t="s">
        <v>375</v>
      </c>
      <c r="DR4" s="329" t="s">
        <v>376</v>
      </c>
      <c r="DS4" s="329" t="s">
        <v>377</v>
      </c>
      <c r="DT4" s="329" t="s">
        <v>378</v>
      </c>
      <c r="DU4" s="329" t="s">
        <v>379</v>
      </c>
      <c r="DV4" s="329" t="s">
        <v>380</v>
      </c>
      <c r="DW4" s="329" t="s">
        <v>381</v>
      </c>
      <c r="DX4" s="329" t="s">
        <v>382</v>
      </c>
      <c r="DY4" s="329" t="s">
        <v>383</v>
      </c>
      <c r="DZ4" s="329" t="s">
        <v>384</v>
      </c>
      <c r="EA4" s="329" t="s">
        <v>385</v>
      </c>
      <c r="EB4" s="329" t="s">
        <v>386</v>
      </c>
      <c r="EC4" s="329" t="s">
        <v>387</v>
      </c>
      <c r="ED4" s="329" t="s">
        <v>388</v>
      </c>
      <c r="EE4" s="329" t="s">
        <v>389</v>
      </c>
      <c r="EF4" s="329" t="s">
        <v>390</v>
      </c>
      <c r="EG4" s="329" t="s">
        <v>391</v>
      </c>
      <c r="EH4" s="329" t="s">
        <v>392</v>
      </c>
      <c r="EI4" s="329" t="s">
        <v>393</v>
      </c>
      <c r="EJ4" s="329" t="s">
        <v>394</v>
      </c>
      <c r="EK4" s="329" t="s">
        <v>395</v>
      </c>
      <c r="EL4" s="329" t="s">
        <v>396</v>
      </c>
      <c r="EM4" s="329" t="s">
        <v>397</v>
      </c>
      <c r="EN4" s="329" t="s">
        <v>398</v>
      </c>
      <c r="EO4" s="329" t="s">
        <v>399</v>
      </c>
      <c r="EP4" s="329" t="s">
        <v>400</v>
      </c>
      <c r="EQ4" s="329" t="s">
        <v>401</v>
      </c>
      <c r="ER4" s="338" t="s">
        <v>677</v>
      </c>
      <c r="ES4" s="338" t="s">
        <v>678</v>
      </c>
      <c r="ET4" s="338" t="s">
        <v>679</v>
      </c>
      <c r="EU4" s="338" t="s">
        <v>680</v>
      </c>
      <c r="EV4" s="338" t="s">
        <v>681</v>
      </c>
      <c r="EW4" s="338" t="s">
        <v>682</v>
      </c>
      <c r="EX4" s="338" t="s">
        <v>683</v>
      </c>
      <c r="EY4" s="338" t="s">
        <v>684</v>
      </c>
      <c r="EZ4" s="338" t="s">
        <v>685</v>
      </c>
      <c r="FA4" s="338" t="s">
        <v>686</v>
      </c>
      <c r="FB4" s="338" t="s">
        <v>687</v>
      </c>
      <c r="FC4" s="329" t="s">
        <v>402</v>
      </c>
      <c r="FD4" s="329" t="s">
        <v>403</v>
      </c>
      <c r="FE4" s="329" t="s">
        <v>404</v>
      </c>
      <c r="FF4" s="329" t="s">
        <v>405</v>
      </c>
      <c r="FG4" s="329" t="s">
        <v>406</v>
      </c>
      <c r="FH4" s="329" t="s">
        <v>407</v>
      </c>
      <c r="FI4" s="329" t="s">
        <v>408</v>
      </c>
      <c r="FJ4" s="329" t="s">
        <v>409</v>
      </c>
      <c r="FK4" s="329" t="s">
        <v>410</v>
      </c>
      <c r="FL4" s="329" t="s">
        <v>411</v>
      </c>
      <c r="FM4" s="329" t="s">
        <v>412</v>
      </c>
      <c r="FN4" s="329" t="s">
        <v>413</v>
      </c>
      <c r="FO4" s="329" t="s">
        <v>414</v>
      </c>
      <c r="FP4" s="329" t="s">
        <v>415</v>
      </c>
      <c r="FQ4" s="329" t="s">
        <v>416</v>
      </c>
      <c r="FR4" s="329" t="s">
        <v>417</v>
      </c>
      <c r="FS4" s="331" t="s">
        <v>454</v>
      </c>
      <c r="FT4" s="331" t="s">
        <v>418</v>
      </c>
      <c r="FU4" s="331" t="s">
        <v>455</v>
      </c>
      <c r="FV4" s="329" t="s">
        <v>419</v>
      </c>
      <c r="FW4" s="329" t="s">
        <v>420</v>
      </c>
      <c r="FX4" s="329" t="s">
        <v>421</v>
      </c>
      <c r="FY4" s="329" t="s">
        <v>422</v>
      </c>
      <c r="FZ4" s="329" t="s">
        <v>423</v>
      </c>
      <c r="GA4" s="332" t="s">
        <v>424</v>
      </c>
      <c r="GB4" s="329" t="s">
        <v>425</v>
      </c>
      <c r="GC4" s="329" t="s">
        <v>426</v>
      </c>
      <c r="GD4" s="329" t="s">
        <v>427</v>
      </c>
      <c r="GE4" s="329" t="s">
        <v>428</v>
      </c>
      <c r="GF4" s="329" t="s">
        <v>429</v>
      </c>
      <c r="GG4" s="329" t="s">
        <v>430</v>
      </c>
      <c r="GH4" s="329" t="s">
        <v>431</v>
      </c>
      <c r="GI4" s="329" t="s">
        <v>432</v>
      </c>
      <c r="GJ4" s="329" t="s">
        <v>433</v>
      </c>
      <c r="GK4" s="329" t="s">
        <v>434</v>
      </c>
      <c r="GL4" s="329" t="s">
        <v>435</v>
      </c>
      <c r="GM4" s="331" t="s">
        <v>456</v>
      </c>
      <c r="GN4" s="329" t="s">
        <v>436</v>
      </c>
      <c r="GO4" s="329" t="s">
        <v>437</v>
      </c>
      <c r="GP4" s="329" t="s">
        <v>438</v>
      </c>
      <c r="GQ4" s="329" t="s">
        <v>439</v>
      </c>
      <c r="GR4" s="329" t="s">
        <v>440</v>
      </c>
      <c r="GS4" s="329" t="s">
        <v>441</v>
      </c>
      <c r="GT4" s="333" t="s">
        <v>402</v>
      </c>
      <c r="GU4" s="329" t="s">
        <v>442</v>
      </c>
      <c r="GV4" s="338" t="s">
        <v>688</v>
      </c>
      <c r="GW4" s="338" t="s">
        <v>689</v>
      </c>
      <c r="GX4" s="338" t="s">
        <v>690</v>
      </c>
      <c r="GY4" s="334" t="s">
        <v>493</v>
      </c>
      <c r="GZ4" s="334" t="s">
        <v>494</v>
      </c>
      <c r="HA4" s="334" t="s">
        <v>495</v>
      </c>
      <c r="HB4" s="339" t="s">
        <v>691</v>
      </c>
    </row>
    <row r="5" spans="1:210" s="314" customFormat="1" ht="15.75" thickBot="1">
      <c r="A5" s="36"/>
      <c r="B5" s="36"/>
      <c r="C5" s="314" t="s">
        <v>0</v>
      </c>
      <c r="D5" s="314" t="s">
        <v>1</v>
      </c>
      <c r="E5" s="314" t="s">
        <v>2</v>
      </c>
      <c r="F5" s="38" t="s">
        <v>3</v>
      </c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HB5" s="327"/>
    </row>
    <row r="6" spans="1:210" s="317" customFormat="1">
      <c r="A6" s="25" t="s">
        <v>500</v>
      </c>
      <c r="B6" s="25" t="s">
        <v>501</v>
      </c>
      <c r="C6" s="26" t="s">
        <v>242</v>
      </c>
      <c r="D6" s="168" t="s">
        <v>244</v>
      </c>
      <c r="E6" s="26" t="s">
        <v>182</v>
      </c>
      <c r="F6" s="27">
        <v>12</v>
      </c>
      <c r="G6" s="319">
        <v>222460</v>
      </c>
      <c r="H6" s="319">
        <v>103423</v>
      </c>
      <c r="I6" s="319">
        <v>7100</v>
      </c>
      <c r="J6" s="319">
        <v>21365</v>
      </c>
      <c r="K6" s="319">
        <v>446944</v>
      </c>
      <c r="L6" s="319">
        <v>516507</v>
      </c>
      <c r="M6" s="319">
        <v>35466</v>
      </c>
      <c r="N6" s="319">
        <v>-37531</v>
      </c>
      <c r="O6" s="319">
        <v>35612</v>
      </c>
      <c r="P6" s="319">
        <v>-1919</v>
      </c>
      <c r="Q6" s="319">
        <v>-2174</v>
      </c>
      <c r="R6" s="319">
        <v>-4093</v>
      </c>
      <c r="S6" s="319">
        <v>31373</v>
      </c>
      <c r="T6" s="319">
        <v>6877</v>
      </c>
      <c r="U6" s="319">
        <v>-27152</v>
      </c>
      <c r="V6" s="319">
        <v>27698</v>
      </c>
      <c r="W6" s="319">
        <v>546</v>
      </c>
      <c r="X6" s="319">
        <v>-420</v>
      </c>
      <c r="Y6" s="319">
        <v>126</v>
      </c>
      <c r="Z6" s="319">
        <v>7003</v>
      </c>
      <c r="AA6" s="319">
        <v>0</v>
      </c>
      <c r="AB6" s="319">
        <v>0</v>
      </c>
      <c r="AC6" s="319">
        <v>0</v>
      </c>
      <c r="AD6" s="319">
        <v>0</v>
      </c>
      <c r="AE6" s="319">
        <v>0</v>
      </c>
      <c r="AF6" s="319">
        <v>252</v>
      </c>
      <c r="AG6" s="319">
        <v>-155</v>
      </c>
      <c r="AH6" s="319">
        <v>97</v>
      </c>
      <c r="AI6" s="319">
        <v>13616</v>
      </c>
      <c r="AJ6" s="319">
        <v>8219</v>
      </c>
      <c r="AK6" s="319">
        <v>21835</v>
      </c>
      <c r="AL6" s="319">
        <v>0</v>
      </c>
      <c r="AM6" s="319">
        <v>0</v>
      </c>
      <c r="AN6" s="319">
        <v>0</v>
      </c>
      <c r="AO6" s="319">
        <v>0</v>
      </c>
      <c r="AP6" s="319">
        <v>0</v>
      </c>
      <c r="AQ6" s="319">
        <v>0</v>
      </c>
      <c r="AR6" s="319">
        <v>0</v>
      </c>
      <c r="AS6" s="319">
        <v>0</v>
      </c>
      <c r="AT6" s="319">
        <v>0</v>
      </c>
      <c r="AU6" s="319">
        <v>56211</v>
      </c>
      <c r="AV6" s="319">
        <v>-64683</v>
      </c>
      <c r="AW6" s="319">
        <v>0</v>
      </c>
      <c r="AX6" s="319">
        <v>68780</v>
      </c>
      <c r="AY6" s="319">
        <v>4097</v>
      </c>
      <c r="AZ6" s="319">
        <v>0</v>
      </c>
      <c r="BA6" s="319">
        <v>4097</v>
      </c>
      <c r="BB6" s="319">
        <v>60308</v>
      </c>
      <c r="BI6" s="319">
        <v>1179189</v>
      </c>
      <c r="BJ6" s="319">
        <v>-9760</v>
      </c>
      <c r="BK6" s="319">
        <v>-68780</v>
      </c>
      <c r="BL6" s="319">
        <v>-78540</v>
      </c>
      <c r="BM6" s="319">
        <v>-78540</v>
      </c>
      <c r="BN6" s="319">
        <v>1100649</v>
      </c>
      <c r="BO6" s="319">
        <v>180681</v>
      </c>
      <c r="BP6" s="319">
        <v>7933</v>
      </c>
      <c r="BQ6" s="319">
        <v>172748</v>
      </c>
      <c r="BR6" s="319">
        <v>39135</v>
      </c>
      <c r="BS6" s="319">
        <v>7271</v>
      </c>
      <c r="BT6" s="319">
        <v>31864</v>
      </c>
      <c r="BU6" s="319">
        <v>72549</v>
      </c>
      <c r="BV6" s="319">
        <v>62742</v>
      </c>
      <c r="BW6" s="319">
        <v>9807</v>
      </c>
      <c r="BX6" s="319">
        <v>40535</v>
      </c>
      <c r="BY6" s="319">
        <v>5586</v>
      </c>
      <c r="BZ6" s="319">
        <v>34949</v>
      </c>
      <c r="CA6" s="319">
        <v>16095</v>
      </c>
      <c r="CB6" s="319">
        <v>4717</v>
      </c>
      <c r="CC6" s="319">
        <v>11378</v>
      </c>
      <c r="CD6" s="319">
        <v>28819</v>
      </c>
      <c r="CE6" s="319">
        <v>10857</v>
      </c>
      <c r="CF6" s="319">
        <v>17962</v>
      </c>
      <c r="CG6" s="319"/>
      <c r="CH6" s="319"/>
      <c r="CI6" s="319"/>
      <c r="CJ6" s="319">
        <v>165080</v>
      </c>
      <c r="CK6" s="319">
        <v>35895</v>
      </c>
      <c r="CL6" s="319">
        <v>129185</v>
      </c>
      <c r="CM6" s="319"/>
      <c r="CN6" s="319"/>
      <c r="CO6" s="319">
        <v>0</v>
      </c>
      <c r="CP6" s="319">
        <v>4498</v>
      </c>
      <c r="CQ6" s="319">
        <v>3040</v>
      </c>
      <c r="CR6" s="319">
        <v>1458</v>
      </c>
      <c r="CS6" s="319">
        <v>10563</v>
      </c>
      <c r="CT6" s="319">
        <v>1</v>
      </c>
      <c r="CU6" s="319">
        <v>10562</v>
      </c>
      <c r="CV6" s="319">
        <v>31495</v>
      </c>
      <c r="CW6" s="319">
        <v>14662</v>
      </c>
      <c r="CX6" s="319">
        <v>16833</v>
      </c>
      <c r="CY6" s="319">
        <v>0</v>
      </c>
      <c r="CZ6" s="319">
        <v>0</v>
      </c>
      <c r="DA6" s="319">
        <v>0</v>
      </c>
      <c r="DB6" s="319">
        <v>21328</v>
      </c>
      <c r="DC6" s="319">
        <v>0</v>
      </c>
      <c r="DD6" s="319">
        <v>21328</v>
      </c>
      <c r="DE6" s="319"/>
      <c r="DF6" s="319">
        <v>11810</v>
      </c>
      <c r="DG6" s="319"/>
      <c r="DH6" s="319"/>
      <c r="DI6" s="319">
        <v>1458</v>
      </c>
      <c r="DJ6" s="319">
        <v>0</v>
      </c>
      <c r="DK6" s="319"/>
      <c r="DL6" s="319"/>
      <c r="DM6" s="319">
        <v>15726</v>
      </c>
      <c r="DN6" s="319">
        <v>650246</v>
      </c>
      <c r="DO6" s="319">
        <v>163178</v>
      </c>
      <c r="DP6" s="319">
        <v>487068</v>
      </c>
      <c r="DQ6" s="319">
        <v>97385</v>
      </c>
      <c r="DR6" s="319">
        <v>74138</v>
      </c>
      <c r="DS6" s="319"/>
      <c r="DT6" s="319">
        <v>747631</v>
      </c>
      <c r="DU6" s="319">
        <v>237316</v>
      </c>
      <c r="DV6" s="319">
        <v>510315</v>
      </c>
      <c r="DW6" s="319">
        <v>3561</v>
      </c>
      <c r="DX6" s="319">
        <v>0</v>
      </c>
      <c r="DY6" s="319">
        <v>3561</v>
      </c>
      <c r="DZ6" s="319">
        <v>0</v>
      </c>
      <c r="EA6" s="319">
        <v>34593</v>
      </c>
      <c r="EB6" s="319">
        <v>497</v>
      </c>
      <c r="EC6" s="319">
        <v>2895</v>
      </c>
      <c r="ED6" s="319">
        <v>5470</v>
      </c>
      <c r="EE6" s="319">
        <v>5002</v>
      </c>
      <c r="EF6" s="319">
        <v>26519</v>
      </c>
      <c r="EG6" s="319">
        <v>177333</v>
      </c>
      <c r="EH6" s="319">
        <v>161668</v>
      </c>
      <c r="EI6" s="319">
        <v>107943</v>
      </c>
      <c r="EJ6" s="319">
        <v>21646</v>
      </c>
      <c r="EK6" s="319">
        <v>468590</v>
      </c>
      <c r="EL6" s="319">
        <v>-64683</v>
      </c>
      <c r="EM6" s="319">
        <v>15982</v>
      </c>
      <c r="EN6" s="319">
        <v>254</v>
      </c>
      <c r="EO6" s="319">
        <v>-25996</v>
      </c>
      <c r="EP6" s="319">
        <v>0</v>
      </c>
      <c r="EQ6" s="319">
        <v>-74443</v>
      </c>
      <c r="ER6" s="323">
        <f t="shared" ref="ER6:ER37" si="0">DT6+EA6+EC6</f>
        <v>785119</v>
      </c>
      <c r="ES6" s="323">
        <f t="shared" ref="ES6:ES37" si="1">EV6+EG6+EH6+EI6+EJ6</f>
        <v>720436</v>
      </c>
      <c r="ET6" s="323">
        <f t="shared" ref="ET6:ET37" si="2">EV6+EG6+EH6+EI6+EJ6-CW6</f>
        <v>705774</v>
      </c>
      <c r="EU6" s="323">
        <f>ER6-ET6</f>
        <v>79345</v>
      </c>
      <c r="EV6" s="323">
        <f t="shared" ref="EV6:EV37" si="3">DO6+DR6+DW6+EB6+ED6+EE6+DZ6</f>
        <v>251846</v>
      </c>
      <c r="EW6" s="323">
        <f t="shared" ref="EW6:EW37" si="4">EV6-DR6</f>
        <v>177708</v>
      </c>
      <c r="EX6" s="323">
        <f t="shared" ref="EX6:EX37" si="5">EW6-CW6</f>
        <v>163046</v>
      </c>
      <c r="EY6" s="323">
        <f t="shared" ref="EY6:EY37" si="6">CI6+CL6</f>
        <v>129185</v>
      </c>
      <c r="EZ6" s="323">
        <f t="shared" ref="EZ6:EZ37" si="7">BU6+DQ6</f>
        <v>169934</v>
      </c>
      <c r="FA6" s="323">
        <f t="shared" ref="FA6:FA37" si="8">BV6+DR6</f>
        <v>136880</v>
      </c>
      <c r="FB6" s="323">
        <f t="shared" ref="FB6:FB37" si="9">EZ6-FA6</f>
        <v>33054</v>
      </c>
      <c r="FC6" s="319">
        <v>745831</v>
      </c>
      <c r="FD6" s="319">
        <v>923002</v>
      </c>
      <c r="FE6" s="319">
        <v>35259</v>
      </c>
      <c r="FF6" s="319">
        <v>125696</v>
      </c>
      <c r="FG6" s="319">
        <v>17878</v>
      </c>
      <c r="FH6" s="319">
        <v>32933</v>
      </c>
      <c r="FI6" s="319">
        <v>15441</v>
      </c>
      <c r="FJ6" s="319">
        <v>1896040</v>
      </c>
      <c r="FK6" s="319">
        <v>148188</v>
      </c>
      <c r="FL6" s="319">
        <v>84176</v>
      </c>
      <c r="FM6" s="319">
        <v>639</v>
      </c>
      <c r="FN6" s="319">
        <v>0</v>
      </c>
      <c r="FO6" s="319">
        <v>11111</v>
      </c>
      <c r="FP6" s="319">
        <v>4506</v>
      </c>
      <c r="FQ6" s="319">
        <v>2144660</v>
      </c>
      <c r="FR6" s="319">
        <v>42358</v>
      </c>
      <c r="FS6" s="319"/>
      <c r="FT6" s="319">
        <v>5831</v>
      </c>
      <c r="FU6" s="319"/>
      <c r="FV6" s="319">
        <v>2163</v>
      </c>
      <c r="FW6" s="319">
        <v>45772</v>
      </c>
      <c r="FX6" s="319">
        <v>6180</v>
      </c>
      <c r="FY6" s="319">
        <v>102304</v>
      </c>
      <c r="FZ6" s="319">
        <v>2246964</v>
      </c>
      <c r="GA6" s="319">
        <v>0</v>
      </c>
      <c r="GB6" s="319">
        <v>133212</v>
      </c>
      <c r="GC6" s="319">
        <v>77455</v>
      </c>
      <c r="GD6" s="319">
        <v>5635</v>
      </c>
      <c r="GE6" s="319">
        <v>1133</v>
      </c>
      <c r="GF6" s="319">
        <v>0</v>
      </c>
      <c r="GG6" s="319">
        <v>217435</v>
      </c>
      <c r="GH6" s="319">
        <v>192</v>
      </c>
      <c r="GI6" s="319">
        <v>3261</v>
      </c>
      <c r="GJ6" s="319">
        <v>284098</v>
      </c>
      <c r="GK6" s="319">
        <v>468063</v>
      </c>
      <c r="GL6" s="319">
        <v>112958</v>
      </c>
      <c r="GM6" s="319"/>
      <c r="GN6" s="319">
        <v>0</v>
      </c>
      <c r="GO6" s="319">
        <v>868572</v>
      </c>
      <c r="GP6" s="319">
        <v>1160957</v>
      </c>
      <c r="GQ6" s="319">
        <v>60308</v>
      </c>
      <c r="GR6" s="319">
        <v>1100649</v>
      </c>
      <c r="GS6" s="319">
        <v>1160957</v>
      </c>
      <c r="GT6" s="319">
        <v>745831</v>
      </c>
      <c r="GU6" s="319"/>
      <c r="GV6" s="325">
        <f>GA6+GB6+GK6+GL6</f>
        <v>714233</v>
      </c>
      <c r="GW6" s="325">
        <f>FR6+FX6</f>
        <v>48538</v>
      </c>
      <c r="GX6" s="325">
        <f>GV6-GW6</f>
        <v>665695</v>
      </c>
      <c r="HB6" s="322"/>
    </row>
    <row r="7" spans="1:210" s="315" customFormat="1">
      <c r="A7" s="28" t="s">
        <v>502</v>
      </c>
      <c r="B7" s="28" t="s">
        <v>501</v>
      </c>
      <c r="C7" s="29" t="s">
        <v>242</v>
      </c>
      <c r="D7" s="11" t="s">
        <v>245</v>
      </c>
      <c r="E7" s="29" t="s">
        <v>182</v>
      </c>
      <c r="F7" s="31">
        <v>12</v>
      </c>
      <c r="G7" s="320">
        <v>253650</v>
      </c>
      <c r="H7" s="320">
        <v>105006</v>
      </c>
      <c r="I7" s="320">
        <v>9600</v>
      </c>
      <c r="J7" s="320">
        <v>33990</v>
      </c>
      <c r="K7" s="320">
        <v>532123</v>
      </c>
      <c r="L7" s="320">
        <v>569155</v>
      </c>
      <c r="M7" s="320">
        <v>29163</v>
      </c>
      <c r="N7" s="320">
        <v>16777</v>
      </c>
      <c r="O7" s="320">
        <v>11392</v>
      </c>
      <c r="P7" s="320">
        <v>28169</v>
      </c>
      <c r="Q7" s="320">
        <v>-9874</v>
      </c>
      <c r="R7" s="320">
        <v>18295</v>
      </c>
      <c r="S7" s="320">
        <v>47458</v>
      </c>
      <c r="T7" s="320">
        <v>5033</v>
      </c>
      <c r="U7" s="320">
        <v>-42908</v>
      </c>
      <c r="V7" s="320">
        <v>38042</v>
      </c>
      <c r="W7" s="320">
        <v>-4866</v>
      </c>
      <c r="X7" s="320">
        <v>1833</v>
      </c>
      <c r="Y7" s="320">
        <v>-3033</v>
      </c>
      <c r="Z7" s="320">
        <v>2000</v>
      </c>
      <c r="AA7" s="320">
        <v>696</v>
      </c>
      <c r="AB7" s="320">
        <v>0</v>
      </c>
      <c r="AC7" s="320">
        <v>-4</v>
      </c>
      <c r="AD7" s="320">
        <v>-4</v>
      </c>
      <c r="AE7" s="320">
        <v>692</v>
      </c>
      <c r="AF7" s="320">
        <v>1235</v>
      </c>
      <c r="AG7" s="320">
        <v>-283</v>
      </c>
      <c r="AH7" s="320">
        <v>952</v>
      </c>
      <c r="AI7" s="320">
        <v>5956</v>
      </c>
      <c r="AJ7" s="320">
        <v>4847</v>
      </c>
      <c r="AK7" s="320">
        <v>10803</v>
      </c>
      <c r="AL7" s="320">
        <v>980</v>
      </c>
      <c r="AM7" s="320">
        <v>3067</v>
      </c>
      <c r="AN7" s="320">
        <v>4047</v>
      </c>
      <c r="AO7" s="320">
        <v>1119</v>
      </c>
      <c r="AP7" s="320">
        <v>131</v>
      </c>
      <c r="AQ7" s="320">
        <v>1250</v>
      </c>
      <c r="AR7" s="320">
        <v>0</v>
      </c>
      <c r="AS7" s="320">
        <v>0</v>
      </c>
      <c r="AT7" s="320">
        <v>0</v>
      </c>
      <c r="AU7" s="320">
        <v>44182</v>
      </c>
      <c r="AV7" s="320">
        <v>-26131</v>
      </c>
      <c r="AW7" s="320">
        <v>0</v>
      </c>
      <c r="AX7" s="320">
        <v>49151</v>
      </c>
      <c r="AY7" s="320">
        <v>23020</v>
      </c>
      <c r="AZ7" s="320">
        <v>0</v>
      </c>
      <c r="BA7" s="320">
        <v>23020</v>
      </c>
      <c r="BB7" s="320">
        <v>67202</v>
      </c>
      <c r="BI7" s="320">
        <v>1125471</v>
      </c>
      <c r="BJ7" s="320">
        <v>115773</v>
      </c>
      <c r="BK7" s="320">
        <v>-49151</v>
      </c>
      <c r="BL7" s="320">
        <v>66622</v>
      </c>
      <c r="BM7" s="320">
        <v>66622</v>
      </c>
      <c r="BN7" s="320">
        <v>1192093</v>
      </c>
      <c r="BO7" s="320">
        <v>256605</v>
      </c>
      <c r="BP7" s="320">
        <v>3730</v>
      </c>
      <c r="BQ7" s="320">
        <v>252875</v>
      </c>
      <c r="BR7" s="320">
        <v>35447</v>
      </c>
      <c r="BS7" s="320">
        <v>7243</v>
      </c>
      <c r="BT7" s="320">
        <v>28204</v>
      </c>
      <c r="BU7" s="320">
        <v>47113</v>
      </c>
      <c r="BV7" s="320">
        <v>40802</v>
      </c>
      <c r="BW7" s="320">
        <v>6311</v>
      </c>
      <c r="BX7" s="320">
        <v>32777</v>
      </c>
      <c r="BY7" s="320">
        <v>10331</v>
      </c>
      <c r="BZ7" s="320">
        <v>22446</v>
      </c>
      <c r="CA7" s="320">
        <v>18901</v>
      </c>
      <c r="CB7" s="320">
        <v>11155</v>
      </c>
      <c r="CC7" s="320">
        <v>7746</v>
      </c>
      <c r="CD7" s="320">
        <v>37088</v>
      </c>
      <c r="CE7" s="320">
        <v>1118</v>
      </c>
      <c r="CF7" s="320">
        <v>35970</v>
      </c>
      <c r="CG7" s="320"/>
      <c r="CH7" s="320"/>
      <c r="CI7" s="320"/>
      <c r="CJ7" s="320">
        <v>151471</v>
      </c>
      <c r="CK7" s="320">
        <v>26335</v>
      </c>
      <c r="CL7" s="320">
        <v>125136</v>
      </c>
      <c r="CM7" s="320"/>
      <c r="CN7" s="320"/>
      <c r="CO7" s="320">
        <v>0</v>
      </c>
      <c r="CP7" s="320">
        <v>30020</v>
      </c>
      <c r="CQ7" s="320">
        <v>24737</v>
      </c>
      <c r="CR7" s="320">
        <v>5283</v>
      </c>
      <c r="CS7" s="320">
        <v>9103</v>
      </c>
      <c r="CT7" s="320">
        <v>61</v>
      </c>
      <c r="CU7" s="320">
        <v>9042</v>
      </c>
      <c r="CV7" s="320">
        <v>3340</v>
      </c>
      <c r="CW7" s="320">
        <v>0</v>
      </c>
      <c r="CX7" s="320">
        <v>3340</v>
      </c>
      <c r="CY7" s="320">
        <v>0</v>
      </c>
      <c r="CZ7" s="320">
        <v>0</v>
      </c>
      <c r="DA7" s="320">
        <v>0</v>
      </c>
      <c r="DB7" s="320">
        <v>16111</v>
      </c>
      <c r="DC7" s="320">
        <v>0</v>
      </c>
      <c r="DD7" s="320">
        <v>16111</v>
      </c>
      <c r="DE7" s="320"/>
      <c r="DF7" s="320">
        <v>7969</v>
      </c>
      <c r="DG7" s="320"/>
      <c r="DH7" s="320"/>
      <c r="DI7" s="320">
        <v>-48</v>
      </c>
      <c r="DJ7" s="320">
        <v>0</v>
      </c>
      <c r="DK7" s="320"/>
      <c r="DL7" s="320"/>
      <c r="DM7" s="320">
        <v>0</v>
      </c>
      <c r="DN7" s="320">
        <v>645945</v>
      </c>
      <c r="DO7" s="320">
        <v>125560</v>
      </c>
      <c r="DP7" s="320">
        <v>520385</v>
      </c>
      <c r="DQ7" s="320">
        <v>86309</v>
      </c>
      <c r="DR7" s="320">
        <v>46061</v>
      </c>
      <c r="DS7" s="320"/>
      <c r="DT7" s="320">
        <v>732254</v>
      </c>
      <c r="DU7" s="320">
        <v>171621</v>
      </c>
      <c r="DV7" s="320">
        <v>560633</v>
      </c>
      <c r="DW7" s="320">
        <v>218</v>
      </c>
      <c r="DX7" s="320">
        <v>94</v>
      </c>
      <c r="DY7" s="320">
        <v>312</v>
      </c>
      <c r="DZ7" s="320">
        <v>0</v>
      </c>
      <c r="EA7" s="320">
        <v>24431</v>
      </c>
      <c r="EB7" s="320">
        <v>809</v>
      </c>
      <c r="EC7" s="320">
        <v>2478</v>
      </c>
      <c r="ED7" s="320">
        <v>0</v>
      </c>
      <c r="EE7" s="320">
        <v>-61</v>
      </c>
      <c r="EF7" s="320">
        <v>26161</v>
      </c>
      <c r="EG7" s="320">
        <v>344291</v>
      </c>
      <c r="EH7" s="320">
        <v>68420</v>
      </c>
      <c r="EI7" s="320">
        <v>119412</v>
      </c>
      <c r="EJ7" s="320">
        <v>28228</v>
      </c>
      <c r="EK7" s="320">
        <v>560351</v>
      </c>
      <c r="EL7" s="320">
        <v>-26131</v>
      </c>
      <c r="EM7" s="320">
        <v>134903</v>
      </c>
      <c r="EN7" s="320">
        <v>0</v>
      </c>
      <c r="EO7" s="320">
        <v>-19130</v>
      </c>
      <c r="EP7" s="320">
        <v>0</v>
      </c>
      <c r="EQ7" s="320">
        <v>89642</v>
      </c>
      <c r="ER7" s="323">
        <f t="shared" si="0"/>
        <v>759163</v>
      </c>
      <c r="ES7" s="323">
        <f t="shared" si="1"/>
        <v>732938</v>
      </c>
      <c r="ET7" s="323">
        <f t="shared" si="2"/>
        <v>732938</v>
      </c>
      <c r="EU7" s="323">
        <f t="shared" ref="EU7:EU70" si="10">ER7-ET7</f>
        <v>26225</v>
      </c>
      <c r="EV7" s="323">
        <f t="shared" si="3"/>
        <v>172587</v>
      </c>
      <c r="EW7" s="323">
        <f t="shared" si="4"/>
        <v>126526</v>
      </c>
      <c r="EX7" s="323">
        <f t="shared" si="5"/>
        <v>126526</v>
      </c>
      <c r="EY7" s="323">
        <f t="shared" si="6"/>
        <v>125136</v>
      </c>
      <c r="EZ7" s="323">
        <f t="shared" si="7"/>
        <v>133422</v>
      </c>
      <c r="FA7" s="323">
        <f t="shared" si="8"/>
        <v>86863</v>
      </c>
      <c r="FB7" s="323">
        <f t="shared" si="9"/>
        <v>46559</v>
      </c>
      <c r="FC7" s="320">
        <v>541607</v>
      </c>
      <c r="FD7" s="320">
        <v>1185300</v>
      </c>
      <c r="FE7" s="320">
        <v>33752</v>
      </c>
      <c r="FF7" s="320">
        <v>183006</v>
      </c>
      <c r="FG7" s="320">
        <v>146</v>
      </c>
      <c r="FH7" s="320">
        <v>0</v>
      </c>
      <c r="FI7" s="320">
        <v>19536</v>
      </c>
      <c r="FJ7" s="320">
        <v>1963347</v>
      </c>
      <c r="FK7" s="320">
        <v>1320</v>
      </c>
      <c r="FL7" s="320">
        <v>1490</v>
      </c>
      <c r="FM7" s="320">
        <v>1656</v>
      </c>
      <c r="FN7" s="320">
        <v>0</v>
      </c>
      <c r="FO7" s="320">
        <v>0</v>
      </c>
      <c r="FP7" s="320">
        <v>16163</v>
      </c>
      <c r="FQ7" s="320">
        <v>1983976</v>
      </c>
      <c r="FR7" s="320">
        <v>2000</v>
      </c>
      <c r="FS7" s="320"/>
      <c r="FT7" s="320">
        <v>2011</v>
      </c>
      <c r="FU7" s="320"/>
      <c r="FV7" s="320">
        <v>4118</v>
      </c>
      <c r="FW7" s="320">
        <v>36009</v>
      </c>
      <c r="FX7" s="320">
        <v>54335</v>
      </c>
      <c r="FY7" s="320">
        <v>98473</v>
      </c>
      <c r="FZ7" s="320">
        <v>2082449</v>
      </c>
      <c r="GA7" s="320">
        <v>0</v>
      </c>
      <c r="GB7" s="320">
        <v>24068</v>
      </c>
      <c r="GC7" s="320">
        <v>72303</v>
      </c>
      <c r="GD7" s="320">
        <v>3906</v>
      </c>
      <c r="GE7" s="320">
        <v>0</v>
      </c>
      <c r="GF7" s="320">
        <v>0</v>
      </c>
      <c r="GG7" s="320">
        <v>100277</v>
      </c>
      <c r="GH7" s="320">
        <v>0</v>
      </c>
      <c r="GI7" s="320">
        <v>5254</v>
      </c>
      <c r="GJ7" s="320">
        <v>248473</v>
      </c>
      <c r="GK7" s="320">
        <v>400398</v>
      </c>
      <c r="GL7" s="320">
        <v>55918</v>
      </c>
      <c r="GM7" s="320"/>
      <c r="GN7" s="320">
        <v>12834</v>
      </c>
      <c r="GO7" s="320">
        <v>722877</v>
      </c>
      <c r="GP7" s="320">
        <v>1259295</v>
      </c>
      <c r="GQ7" s="320">
        <v>67202</v>
      </c>
      <c r="GR7" s="320">
        <v>1192093</v>
      </c>
      <c r="GS7" s="320">
        <v>1259295</v>
      </c>
      <c r="GT7" s="320">
        <v>541607</v>
      </c>
      <c r="GU7" s="320"/>
      <c r="GV7" s="325">
        <f t="shared" ref="GV7:GV37" si="11">GA7+GB7+GK7+GL7</f>
        <v>480384</v>
      </c>
      <c r="GW7" s="325">
        <f t="shared" ref="GW7:GW70" si="12">FR7+FX7</f>
        <v>56335</v>
      </c>
      <c r="GX7" s="325">
        <f t="shared" ref="GX7:GX37" si="13">GV7-GW7</f>
        <v>424049</v>
      </c>
      <c r="HB7" s="323"/>
    </row>
    <row r="8" spans="1:210" s="315" customFormat="1">
      <c r="A8" s="28" t="s">
        <v>503</v>
      </c>
      <c r="B8" s="28" t="s">
        <v>501</v>
      </c>
      <c r="C8" s="29" t="s">
        <v>242</v>
      </c>
      <c r="D8" s="29" t="s">
        <v>246</v>
      </c>
      <c r="E8" s="29" t="s">
        <v>182</v>
      </c>
      <c r="F8" s="31">
        <v>12</v>
      </c>
      <c r="G8" s="320">
        <v>116200</v>
      </c>
      <c r="H8" s="320">
        <v>51738</v>
      </c>
      <c r="I8" s="320">
        <v>4600</v>
      </c>
      <c r="J8" s="320">
        <v>15237</v>
      </c>
      <c r="K8" s="320">
        <v>251820</v>
      </c>
      <c r="L8" s="320">
        <v>271709</v>
      </c>
      <c r="M8" s="320">
        <v>18229</v>
      </c>
      <c r="N8" s="320">
        <v>-81</v>
      </c>
      <c r="O8" s="320">
        <v>1254</v>
      </c>
      <c r="P8" s="320">
        <v>1173</v>
      </c>
      <c r="Q8" s="320">
        <v>-2132</v>
      </c>
      <c r="R8" s="320">
        <v>-959</v>
      </c>
      <c r="S8" s="320">
        <v>17270</v>
      </c>
      <c r="T8" s="320">
        <v>1957</v>
      </c>
      <c r="U8" s="320">
        <v>1535</v>
      </c>
      <c r="V8" s="320">
        <v>-1048</v>
      </c>
      <c r="W8" s="320">
        <v>487</v>
      </c>
      <c r="X8" s="320">
        <v>167</v>
      </c>
      <c r="Y8" s="320">
        <v>654</v>
      </c>
      <c r="Z8" s="320">
        <v>2611</v>
      </c>
      <c r="AA8" s="320">
        <v>594</v>
      </c>
      <c r="AB8" s="320">
        <v>-103</v>
      </c>
      <c r="AC8" s="320">
        <v>0</v>
      </c>
      <c r="AD8" s="320">
        <v>-103</v>
      </c>
      <c r="AE8" s="320">
        <v>491</v>
      </c>
      <c r="AF8" s="320">
        <v>596</v>
      </c>
      <c r="AG8" s="320">
        <v>-465</v>
      </c>
      <c r="AH8" s="320">
        <v>131</v>
      </c>
      <c r="AI8" s="320">
        <v>1753</v>
      </c>
      <c r="AJ8" s="320">
        <v>321</v>
      </c>
      <c r="AK8" s="320">
        <v>2074</v>
      </c>
      <c r="AL8" s="320">
        <v>3620</v>
      </c>
      <c r="AM8" s="320">
        <v>1355</v>
      </c>
      <c r="AN8" s="320">
        <v>4975</v>
      </c>
      <c r="AO8" s="320">
        <v>459</v>
      </c>
      <c r="AP8" s="320">
        <v>-106</v>
      </c>
      <c r="AQ8" s="320">
        <v>353</v>
      </c>
      <c r="AR8" s="320">
        <v>0</v>
      </c>
      <c r="AS8" s="320">
        <v>0</v>
      </c>
      <c r="AT8" s="320">
        <v>0</v>
      </c>
      <c r="AU8" s="320">
        <v>27208</v>
      </c>
      <c r="AV8" s="320">
        <v>1454</v>
      </c>
      <c r="AW8" s="320">
        <v>0</v>
      </c>
      <c r="AX8" s="320">
        <v>-757</v>
      </c>
      <c r="AY8" s="320">
        <v>697</v>
      </c>
      <c r="AZ8" s="320">
        <v>0</v>
      </c>
      <c r="BA8" s="320">
        <v>697</v>
      </c>
      <c r="BB8" s="320">
        <v>27905</v>
      </c>
      <c r="BI8" s="320">
        <v>336785</v>
      </c>
      <c r="BJ8" s="320">
        <v>-46072</v>
      </c>
      <c r="BK8" s="320">
        <v>757</v>
      </c>
      <c r="BL8" s="320">
        <v>-45315</v>
      </c>
      <c r="BM8" s="320">
        <v>-45315</v>
      </c>
      <c r="BN8" s="320">
        <v>291470</v>
      </c>
      <c r="BO8" s="320">
        <v>116954</v>
      </c>
      <c r="BP8" s="320">
        <v>4679</v>
      </c>
      <c r="BQ8" s="320">
        <v>112275</v>
      </c>
      <c r="BR8" s="320">
        <v>21504</v>
      </c>
      <c r="BS8" s="320">
        <v>7944</v>
      </c>
      <c r="BT8" s="320">
        <v>13560</v>
      </c>
      <c r="BU8" s="320">
        <v>29752</v>
      </c>
      <c r="BV8" s="320">
        <v>27451</v>
      </c>
      <c r="BW8" s="320">
        <v>2301</v>
      </c>
      <c r="BX8" s="320">
        <v>20621</v>
      </c>
      <c r="BY8" s="320">
        <v>7548</v>
      </c>
      <c r="BZ8" s="320">
        <v>13073</v>
      </c>
      <c r="CA8" s="320">
        <v>9883</v>
      </c>
      <c r="CB8" s="320">
        <v>5354</v>
      </c>
      <c r="CC8" s="320">
        <v>4529</v>
      </c>
      <c r="CD8" s="320">
        <v>26927</v>
      </c>
      <c r="CE8" s="320">
        <v>5929</v>
      </c>
      <c r="CF8" s="320">
        <v>20998</v>
      </c>
      <c r="CG8" s="320"/>
      <c r="CH8" s="320"/>
      <c r="CI8" s="320"/>
      <c r="CJ8" s="320">
        <v>82687</v>
      </c>
      <c r="CK8" s="320">
        <v>18306</v>
      </c>
      <c r="CL8" s="320">
        <v>64381</v>
      </c>
      <c r="CM8" s="320"/>
      <c r="CN8" s="320"/>
      <c r="CO8" s="320">
        <v>0</v>
      </c>
      <c r="CP8" s="320">
        <v>6221</v>
      </c>
      <c r="CQ8" s="320">
        <v>2794</v>
      </c>
      <c r="CR8" s="320">
        <v>3427</v>
      </c>
      <c r="CS8" s="320">
        <v>4322</v>
      </c>
      <c r="CT8" s="320">
        <v>0</v>
      </c>
      <c r="CU8" s="320">
        <v>4322</v>
      </c>
      <c r="CV8" s="320">
        <v>397</v>
      </c>
      <c r="CW8" s="320">
        <v>0</v>
      </c>
      <c r="CX8" s="320">
        <v>397</v>
      </c>
      <c r="CY8" s="320">
        <v>0</v>
      </c>
      <c r="CZ8" s="320">
        <v>0</v>
      </c>
      <c r="DA8" s="320">
        <v>0</v>
      </c>
      <c r="DB8" s="320">
        <v>8229</v>
      </c>
      <c r="DC8" s="320">
        <v>0</v>
      </c>
      <c r="DD8" s="320">
        <v>8229</v>
      </c>
      <c r="DE8" s="320"/>
      <c r="DF8" s="320">
        <v>4446</v>
      </c>
      <c r="DG8" s="320"/>
      <c r="DH8" s="320"/>
      <c r="DI8" s="320">
        <v>769</v>
      </c>
      <c r="DJ8" s="320">
        <v>0</v>
      </c>
      <c r="DK8" s="320"/>
      <c r="DL8" s="320"/>
      <c r="DM8" s="320">
        <v>0</v>
      </c>
      <c r="DN8" s="320">
        <v>332712</v>
      </c>
      <c r="DO8" s="320">
        <v>80005</v>
      </c>
      <c r="DP8" s="320">
        <v>252707</v>
      </c>
      <c r="DQ8" s="320">
        <v>20315</v>
      </c>
      <c r="DR8" s="320">
        <v>22182</v>
      </c>
      <c r="DS8" s="320"/>
      <c r="DT8" s="320">
        <v>353027</v>
      </c>
      <c r="DU8" s="320">
        <v>102187</v>
      </c>
      <c r="DV8" s="320">
        <v>250840</v>
      </c>
      <c r="DW8" s="320">
        <v>0</v>
      </c>
      <c r="DX8" s="320">
        <v>451</v>
      </c>
      <c r="DY8" s="320">
        <v>451</v>
      </c>
      <c r="DZ8" s="320">
        <v>0</v>
      </c>
      <c r="EA8" s="320">
        <v>11367</v>
      </c>
      <c r="EB8" s="320">
        <v>0</v>
      </c>
      <c r="EC8" s="320">
        <v>0</v>
      </c>
      <c r="ED8" s="320">
        <v>0</v>
      </c>
      <c r="EE8" s="320">
        <v>0</v>
      </c>
      <c r="EF8" s="320">
        <v>11367</v>
      </c>
      <c r="EG8" s="320">
        <v>182480</v>
      </c>
      <c r="EH8" s="320">
        <v>23391</v>
      </c>
      <c r="EI8" s="320">
        <v>45949</v>
      </c>
      <c r="EJ8" s="320">
        <v>11390</v>
      </c>
      <c r="EK8" s="320">
        <v>263210</v>
      </c>
      <c r="EL8" s="320">
        <v>1454</v>
      </c>
      <c r="EM8" s="320">
        <v>18129</v>
      </c>
      <c r="EN8" s="320">
        <v>0</v>
      </c>
      <c r="EO8" s="320">
        <v>-64201</v>
      </c>
      <c r="EP8" s="320">
        <v>0</v>
      </c>
      <c r="EQ8" s="320">
        <v>-44618</v>
      </c>
      <c r="ER8" s="323">
        <f t="shared" si="0"/>
        <v>364394</v>
      </c>
      <c r="ES8" s="323">
        <f t="shared" si="1"/>
        <v>365397</v>
      </c>
      <c r="ET8" s="323">
        <f t="shared" si="2"/>
        <v>365397</v>
      </c>
      <c r="EU8" s="323">
        <f t="shared" si="10"/>
        <v>-1003</v>
      </c>
      <c r="EV8" s="323">
        <f t="shared" si="3"/>
        <v>102187</v>
      </c>
      <c r="EW8" s="323">
        <f t="shared" si="4"/>
        <v>80005</v>
      </c>
      <c r="EX8" s="323">
        <f t="shared" si="5"/>
        <v>80005</v>
      </c>
      <c r="EY8" s="323">
        <f t="shared" si="6"/>
        <v>64381</v>
      </c>
      <c r="EZ8" s="323">
        <f t="shared" si="7"/>
        <v>50067</v>
      </c>
      <c r="FA8" s="323">
        <f t="shared" si="8"/>
        <v>49633</v>
      </c>
      <c r="FB8" s="323">
        <f t="shared" si="9"/>
        <v>434</v>
      </c>
      <c r="FC8" s="320">
        <v>272552</v>
      </c>
      <c r="FD8" s="320">
        <v>278351</v>
      </c>
      <c r="FE8" s="320">
        <v>11154</v>
      </c>
      <c r="FF8" s="320">
        <v>124199</v>
      </c>
      <c r="FG8" s="320">
        <v>3449</v>
      </c>
      <c r="FH8" s="320">
        <v>1709</v>
      </c>
      <c r="FI8" s="320">
        <v>7738</v>
      </c>
      <c r="FJ8" s="320">
        <v>699152</v>
      </c>
      <c r="FK8" s="320">
        <v>5770</v>
      </c>
      <c r="FL8" s="320">
        <v>1481</v>
      </c>
      <c r="FM8" s="320">
        <v>0</v>
      </c>
      <c r="FN8" s="320">
        <v>310</v>
      </c>
      <c r="FO8" s="320">
        <v>10</v>
      </c>
      <c r="FP8" s="320">
        <v>9622</v>
      </c>
      <c r="FQ8" s="320">
        <v>716345</v>
      </c>
      <c r="FR8" s="320">
        <v>35221</v>
      </c>
      <c r="FS8" s="320"/>
      <c r="FT8" s="320">
        <v>524</v>
      </c>
      <c r="FU8" s="320"/>
      <c r="FV8" s="320">
        <v>799</v>
      </c>
      <c r="FW8" s="320">
        <v>21606</v>
      </c>
      <c r="FX8" s="320">
        <v>12427</v>
      </c>
      <c r="FY8" s="320">
        <v>70577</v>
      </c>
      <c r="FZ8" s="320">
        <v>786922</v>
      </c>
      <c r="GA8" s="320">
        <v>0</v>
      </c>
      <c r="GB8" s="320">
        <v>8575</v>
      </c>
      <c r="GC8" s="320">
        <v>38478</v>
      </c>
      <c r="GD8" s="320">
        <v>0</v>
      </c>
      <c r="GE8" s="320">
        <v>0</v>
      </c>
      <c r="GF8" s="320">
        <v>0</v>
      </c>
      <c r="GG8" s="320">
        <v>47053</v>
      </c>
      <c r="GH8" s="320">
        <v>0</v>
      </c>
      <c r="GI8" s="320">
        <v>371</v>
      </c>
      <c r="GJ8" s="320">
        <v>165234</v>
      </c>
      <c r="GK8" s="320">
        <v>164756</v>
      </c>
      <c r="GL8" s="320">
        <v>90133</v>
      </c>
      <c r="GM8" s="320"/>
      <c r="GN8" s="320">
        <v>0</v>
      </c>
      <c r="GO8" s="320">
        <v>420494</v>
      </c>
      <c r="GP8" s="320">
        <v>319375</v>
      </c>
      <c r="GQ8" s="320">
        <v>27905</v>
      </c>
      <c r="GR8" s="320">
        <v>291470</v>
      </c>
      <c r="GS8" s="320">
        <v>319375</v>
      </c>
      <c r="GT8" s="320">
        <v>272552</v>
      </c>
      <c r="GU8" s="320"/>
      <c r="GV8" s="325">
        <f t="shared" si="11"/>
        <v>263464</v>
      </c>
      <c r="GW8" s="325">
        <f t="shared" si="12"/>
        <v>47648</v>
      </c>
      <c r="GX8" s="325">
        <f t="shared" si="13"/>
        <v>215816</v>
      </c>
      <c r="HB8" s="323"/>
    </row>
    <row r="9" spans="1:210" s="315" customFormat="1">
      <c r="A9" s="28" t="s">
        <v>504</v>
      </c>
      <c r="B9" s="28" t="s">
        <v>501</v>
      </c>
      <c r="C9" s="29" t="s">
        <v>242</v>
      </c>
      <c r="D9" s="29" t="s">
        <v>247</v>
      </c>
      <c r="E9" s="29" t="s">
        <v>182</v>
      </c>
      <c r="F9" s="31">
        <v>12</v>
      </c>
      <c r="G9" s="320">
        <v>88930</v>
      </c>
      <c r="H9" s="320">
        <v>40427</v>
      </c>
      <c r="I9" s="320">
        <v>4200</v>
      </c>
      <c r="J9" s="320">
        <v>11075</v>
      </c>
      <c r="K9" s="320">
        <v>260709</v>
      </c>
      <c r="L9" s="320">
        <v>260709</v>
      </c>
      <c r="M9" s="320">
        <v>33907</v>
      </c>
      <c r="N9" s="320">
        <v>15642</v>
      </c>
      <c r="O9" s="320">
        <v>-14996</v>
      </c>
      <c r="P9" s="320">
        <v>646</v>
      </c>
      <c r="Q9" s="320">
        <v>19</v>
      </c>
      <c r="R9" s="320">
        <v>665</v>
      </c>
      <c r="S9" s="320">
        <v>34572</v>
      </c>
      <c r="T9" s="320">
        <v>0</v>
      </c>
      <c r="U9" s="320">
        <v>0</v>
      </c>
      <c r="V9" s="320">
        <v>0</v>
      </c>
      <c r="W9" s="320">
        <v>0</v>
      </c>
      <c r="X9" s="320">
        <v>0</v>
      </c>
      <c r="Y9" s="320">
        <v>0</v>
      </c>
      <c r="Z9" s="320">
        <v>0</v>
      </c>
      <c r="AA9" s="320">
        <v>0</v>
      </c>
      <c r="AB9" s="320">
        <v>0</v>
      </c>
      <c r="AC9" s="320">
        <v>0</v>
      </c>
      <c r="AD9" s="320">
        <v>0</v>
      </c>
      <c r="AE9" s="320">
        <v>0</v>
      </c>
      <c r="AF9" s="320">
        <v>0</v>
      </c>
      <c r="AG9" s="320">
        <v>0</v>
      </c>
      <c r="AH9" s="320">
        <v>0</v>
      </c>
      <c r="AI9" s="320">
        <v>2972</v>
      </c>
      <c r="AJ9" s="320">
        <v>120</v>
      </c>
      <c r="AK9" s="320">
        <v>3092</v>
      </c>
      <c r="AL9" s="320">
        <v>497</v>
      </c>
      <c r="AM9" s="320">
        <v>35</v>
      </c>
      <c r="AN9" s="320">
        <v>532</v>
      </c>
      <c r="AO9" s="320">
        <v>0</v>
      </c>
      <c r="AP9" s="320">
        <v>0</v>
      </c>
      <c r="AQ9" s="320">
        <v>0</v>
      </c>
      <c r="AR9" s="320">
        <v>0</v>
      </c>
      <c r="AS9" s="320">
        <v>0</v>
      </c>
      <c r="AT9" s="320">
        <v>0</v>
      </c>
      <c r="AU9" s="320">
        <v>37376</v>
      </c>
      <c r="AV9" s="320">
        <v>15642</v>
      </c>
      <c r="AW9" s="320">
        <v>0</v>
      </c>
      <c r="AX9" s="320">
        <v>-14683</v>
      </c>
      <c r="AY9" s="320">
        <v>959</v>
      </c>
      <c r="AZ9" s="320">
        <v>-139</v>
      </c>
      <c r="BA9" s="320">
        <v>820</v>
      </c>
      <c r="BB9" s="320">
        <v>38196</v>
      </c>
      <c r="BI9" s="320">
        <v>175604</v>
      </c>
      <c r="BJ9" s="320">
        <v>-51535</v>
      </c>
      <c r="BK9" s="320">
        <v>14683</v>
      </c>
      <c r="BL9" s="320">
        <v>-36852</v>
      </c>
      <c r="BM9" s="320">
        <v>-36713</v>
      </c>
      <c r="BN9" s="320">
        <v>138891</v>
      </c>
      <c r="BO9" s="320">
        <v>102771</v>
      </c>
      <c r="BP9" s="320">
        <v>7013</v>
      </c>
      <c r="BQ9" s="320">
        <v>95758</v>
      </c>
      <c r="BR9" s="320">
        <v>25535</v>
      </c>
      <c r="BS9" s="320">
        <v>4739</v>
      </c>
      <c r="BT9" s="320">
        <v>20796</v>
      </c>
      <c r="BU9" s="320">
        <v>31336</v>
      </c>
      <c r="BV9" s="320">
        <v>26615</v>
      </c>
      <c r="BW9" s="320">
        <v>4721</v>
      </c>
      <c r="BX9" s="320">
        <v>12143</v>
      </c>
      <c r="BY9" s="320">
        <v>2449</v>
      </c>
      <c r="BZ9" s="320">
        <v>9694</v>
      </c>
      <c r="CA9" s="320">
        <v>10452</v>
      </c>
      <c r="CB9" s="320">
        <v>5845</v>
      </c>
      <c r="CC9" s="320">
        <v>4607</v>
      </c>
      <c r="CD9" s="320">
        <v>25411</v>
      </c>
      <c r="CE9" s="320">
        <v>6735</v>
      </c>
      <c r="CF9" s="320">
        <v>18676</v>
      </c>
      <c r="CG9" s="320"/>
      <c r="CH9" s="320"/>
      <c r="CI9" s="320"/>
      <c r="CJ9" s="320">
        <v>64775</v>
      </c>
      <c r="CK9" s="320">
        <v>9549</v>
      </c>
      <c r="CL9" s="320">
        <v>55226</v>
      </c>
      <c r="CM9" s="320"/>
      <c r="CN9" s="320"/>
      <c r="CO9" s="320">
        <v>2990</v>
      </c>
      <c r="CP9" s="320">
        <v>2606</v>
      </c>
      <c r="CQ9" s="320">
        <v>1189</v>
      </c>
      <c r="CR9" s="320">
        <v>1417</v>
      </c>
      <c r="CS9" s="320">
        <v>3945</v>
      </c>
      <c r="CT9" s="320">
        <v>17</v>
      </c>
      <c r="CU9" s="320">
        <v>3928</v>
      </c>
      <c r="CV9" s="320">
        <v>8373</v>
      </c>
      <c r="CW9" s="320">
        <v>1</v>
      </c>
      <c r="CX9" s="320">
        <v>8372</v>
      </c>
      <c r="CY9" s="320">
        <v>0</v>
      </c>
      <c r="CZ9" s="320">
        <v>0</v>
      </c>
      <c r="DA9" s="320">
        <v>0</v>
      </c>
      <c r="DB9" s="320">
        <v>9168</v>
      </c>
      <c r="DC9" s="320">
        <v>0</v>
      </c>
      <c r="DD9" s="320">
        <v>9168</v>
      </c>
      <c r="DE9" s="320"/>
      <c r="DF9" s="320">
        <v>4839</v>
      </c>
      <c r="DG9" s="320"/>
      <c r="DH9" s="320"/>
      <c r="DI9" s="320">
        <v>0</v>
      </c>
      <c r="DJ9" s="320">
        <v>0</v>
      </c>
      <c r="DK9" s="320"/>
      <c r="DL9" s="320"/>
      <c r="DM9" s="320">
        <v>0</v>
      </c>
      <c r="DN9" s="320">
        <v>308779</v>
      </c>
      <c r="DO9" s="320">
        <v>68587</v>
      </c>
      <c r="DP9" s="320">
        <v>240192</v>
      </c>
      <c r="DQ9" s="320">
        <v>0</v>
      </c>
      <c r="DR9" s="320">
        <v>0</v>
      </c>
      <c r="DS9" s="320"/>
      <c r="DT9" s="320">
        <v>308779</v>
      </c>
      <c r="DU9" s="320">
        <v>68587</v>
      </c>
      <c r="DV9" s="320">
        <v>240192</v>
      </c>
      <c r="DW9" s="320">
        <v>-442</v>
      </c>
      <c r="DX9" s="320">
        <v>-1000</v>
      </c>
      <c r="DY9" s="320">
        <v>-1442</v>
      </c>
      <c r="DZ9" s="320">
        <v>46</v>
      </c>
      <c r="EA9" s="320">
        <v>19602</v>
      </c>
      <c r="EB9" s="320">
        <v>354</v>
      </c>
      <c r="EC9" s="320">
        <v>-3932</v>
      </c>
      <c r="ED9" s="320">
        <v>0</v>
      </c>
      <c r="EE9" s="320">
        <v>0</v>
      </c>
      <c r="EF9" s="320">
        <v>15270</v>
      </c>
      <c r="EG9" s="320">
        <v>187818</v>
      </c>
      <c r="EH9" s="320">
        <v>25582</v>
      </c>
      <c r="EI9" s="320">
        <v>47309</v>
      </c>
      <c r="EJ9" s="320">
        <v>11837</v>
      </c>
      <c r="EK9" s="320">
        <v>272546</v>
      </c>
      <c r="EL9" s="320">
        <v>15642</v>
      </c>
      <c r="EM9" s="320">
        <v>5619</v>
      </c>
      <c r="EN9" s="320">
        <v>0</v>
      </c>
      <c r="EO9" s="320">
        <v>-57154</v>
      </c>
      <c r="EP9" s="320">
        <v>0</v>
      </c>
      <c r="EQ9" s="320">
        <v>-35893</v>
      </c>
      <c r="ER9" s="323">
        <f t="shared" si="0"/>
        <v>324449</v>
      </c>
      <c r="ES9" s="323">
        <f t="shared" si="1"/>
        <v>341091</v>
      </c>
      <c r="ET9" s="323">
        <f t="shared" si="2"/>
        <v>341090</v>
      </c>
      <c r="EU9" s="323">
        <f t="shared" si="10"/>
        <v>-16641</v>
      </c>
      <c r="EV9" s="323">
        <f t="shared" si="3"/>
        <v>68545</v>
      </c>
      <c r="EW9" s="323">
        <f t="shared" si="4"/>
        <v>68545</v>
      </c>
      <c r="EX9" s="323">
        <f t="shared" si="5"/>
        <v>68544</v>
      </c>
      <c r="EY9" s="323">
        <f t="shared" si="6"/>
        <v>55226</v>
      </c>
      <c r="EZ9" s="323">
        <f t="shared" si="7"/>
        <v>31336</v>
      </c>
      <c r="FA9" s="323">
        <f t="shared" si="8"/>
        <v>26615</v>
      </c>
      <c r="FB9" s="323">
        <f t="shared" si="9"/>
        <v>4721</v>
      </c>
      <c r="FC9" s="320">
        <v>0</v>
      </c>
      <c r="FD9" s="320">
        <v>296463</v>
      </c>
      <c r="FE9" s="320">
        <v>6784</v>
      </c>
      <c r="FF9" s="320">
        <v>153761</v>
      </c>
      <c r="FG9" s="320">
        <v>1338</v>
      </c>
      <c r="FH9" s="320">
        <v>5117</v>
      </c>
      <c r="FI9" s="320">
        <v>11723</v>
      </c>
      <c r="FJ9" s="320">
        <v>475186</v>
      </c>
      <c r="FK9" s="320">
        <v>1324</v>
      </c>
      <c r="FL9" s="320">
        <v>5647</v>
      </c>
      <c r="FM9" s="320">
        <v>332</v>
      </c>
      <c r="FN9" s="320">
        <v>0</v>
      </c>
      <c r="FO9" s="320">
        <v>0</v>
      </c>
      <c r="FP9" s="320">
        <v>3800</v>
      </c>
      <c r="FQ9" s="320">
        <v>486289</v>
      </c>
      <c r="FR9" s="320">
        <v>20000</v>
      </c>
      <c r="FS9" s="320"/>
      <c r="FT9" s="320">
        <v>2153</v>
      </c>
      <c r="FU9" s="320"/>
      <c r="FV9" s="320">
        <v>516</v>
      </c>
      <c r="FW9" s="320">
        <v>15147</v>
      </c>
      <c r="FX9" s="320">
        <v>15487</v>
      </c>
      <c r="FY9" s="320">
        <v>53303</v>
      </c>
      <c r="FZ9" s="320">
        <v>539592</v>
      </c>
      <c r="GA9" s="320">
        <v>0</v>
      </c>
      <c r="GB9" s="320">
        <v>4674</v>
      </c>
      <c r="GC9" s="320">
        <v>33082</v>
      </c>
      <c r="GD9" s="320">
        <v>2831</v>
      </c>
      <c r="GE9" s="320">
        <v>278</v>
      </c>
      <c r="GF9" s="320">
        <v>0</v>
      </c>
      <c r="GG9" s="320">
        <v>40865</v>
      </c>
      <c r="GH9" s="320">
        <v>0</v>
      </c>
      <c r="GI9" s="320">
        <v>419</v>
      </c>
      <c r="GJ9" s="320">
        <v>79092</v>
      </c>
      <c r="GK9" s="320">
        <v>160210</v>
      </c>
      <c r="GL9" s="320">
        <v>81919</v>
      </c>
      <c r="GM9" s="320"/>
      <c r="GN9" s="320">
        <v>0</v>
      </c>
      <c r="GO9" s="320">
        <v>321640</v>
      </c>
      <c r="GP9" s="320">
        <v>177087</v>
      </c>
      <c r="GQ9" s="320">
        <v>38196</v>
      </c>
      <c r="GR9" s="320">
        <v>138891</v>
      </c>
      <c r="GS9" s="320">
        <v>177087</v>
      </c>
      <c r="GT9" s="320">
        <v>0</v>
      </c>
      <c r="GU9" s="320"/>
      <c r="GV9" s="325">
        <f t="shared" si="11"/>
        <v>246803</v>
      </c>
      <c r="GW9" s="325">
        <f t="shared" si="12"/>
        <v>35487</v>
      </c>
      <c r="GX9" s="325">
        <f t="shared" si="13"/>
        <v>211316</v>
      </c>
      <c r="HB9" s="323"/>
    </row>
    <row r="10" spans="1:210" s="315" customFormat="1">
      <c r="A10" s="28" t="s">
        <v>505</v>
      </c>
      <c r="B10" s="28" t="s">
        <v>501</v>
      </c>
      <c r="C10" s="29" t="s">
        <v>242</v>
      </c>
      <c r="D10" s="29" t="s">
        <v>248</v>
      </c>
      <c r="E10" s="29" t="s">
        <v>182</v>
      </c>
      <c r="F10" s="31">
        <v>12</v>
      </c>
      <c r="G10" s="320">
        <v>51500</v>
      </c>
      <c r="H10" s="320">
        <v>22796</v>
      </c>
      <c r="I10" s="320">
        <v>2200</v>
      </c>
      <c r="J10" s="320">
        <v>6561</v>
      </c>
      <c r="K10" s="320">
        <v>116013</v>
      </c>
      <c r="L10" s="320">
        <v>130688</v>
      </c>
      <c r="M10" s="320">
        <v>9129</v>
      </c>
      <c r="N10" s="320">
        <v>3282</v>
      </c>
      <c r="O10" s="320">
        <v>659</v>
      </c>
      <c r="P10" s="320">
        <v>3941</v>
      </c>
      <c r="Q10" s="320">
        <v>-3</v>
      </c>
      <c r="R10" s="320">
        <v>3938</v>
      </c>
      <c r="S10" s="320">
        <v>13067</v>
      </c>
      <c r="T10" s="320">
        <v>3575</v>
      </c>
      <c r="U10" s="320">
        <v>-1273</v>
      </c>
      <c r="V10" s="320">
        <v>1878</v>
      </c>
      <c r="W10" s="320">
        <v>605</v>
      </c>
      <c r="X10" s="320">
        <v>0</v>
      </c>
      <c r="Y10" s="320">
        <v>605</v>
      </c>
      <c r="Z10" s="320">
        <v>4180</v>
      </c>
      <c r="AA10" s="320">
        <v>0</v>
      </c>
      <c r="AB10" s="320">
        <v>4609</v>
      </c>
      <c r="AC10" s="320">
        <v>0</v>
      </c>
      <c r="AD10" s="320">
        <v>4609</v>
      </c>
      <c r="AE10" s="320">
        <v>4609</v>
      </c>
      <c r="AF10" s="320">
        <v>0</v>
      </c>
      <c r="AG10" s="320">
        <v>0</v>
      </c>
      <c r="AH10" s="320">
        <v>0</v>
      </c>
      <c r="AI10" s="320">
        <v>0</v>
      </c>
      <c r="AJ10" s="320">
        <v>0</v>
      </c>
      <c r="AK10" s="320">
        <v>0</v>
      </c>
      <c r="AL10" s="320">
        <v>0</v>
      </c>
      <c r="AM10" s="320">
        <v>0</v>
      </c>
      <c r="AN10" s="320">
        <v>0</v>
      </c>
      <c r="AO10" s="320">
        <v>791</v>
      </c>
      <c r="AP10" s="320">
        <v>3</v>
      </c>
      <c r="AQ10" s="320">
        <v>794</v>
      </c>
      <c r="AR10" s="320">
        <v>0</v>
      </c>
      <c r="AS10" s="320">
        <v>0</v>
      </c>
      <c r="AT10" s="320">
        <v>0</v>
      </c>
      <c r="AU10" s="320">
        <v>13495</v>
      </c>
      <c r="AV10" s="320">
        <v>2009</v>
      </c>
      <c r="AW10" s="320">
        <v>0</v>
      </c>
      <c r="AX10" s="320">
        <v>7146</v>
      </c>
      <c r="AY10" s="320">
        <v>9155</v>
      </c>
      <c r="AZ10" s="320">
        <v>0</v>
      </c>
      <c r="BA10" s="320">
        <v>9155</v>
      </c>
      <c r="BB10" s="320">
        <v>22650</v>
      </c>
      <c r="BI10" s="320">
        <v>83445</v>
      </c>
      <c r="BJ10" s="320">
        <v>-13295</v>
      </c>
      <c r="BK10" s="320">
        <v>-7146</v>
      </c>
      <c r="BL10" s="320">
        <v>-20441</v>
      </c>
      <c r="BM10" s="320">
        <v>-20441</v>
      </c>
      <c r="BN10" s="320">
        <v>63004</v>
      </c>
      <c r="BO10" s="320">
        <v>49543</v>
      </c>
      <c r="BP10" s="320">
        <v>1568</v>
      </c>
      <c r="BQ10" s="320">
        <v>47975</v>
      </c>
      <c r="BR10" s="320">
        <v>6745</v>
      </c>
      <c r="BS10" s="320">
        <v>993</v>
      </c>
      <c r="BT10" s="320">
        <v>5752</v>
      </c>
      <c r="BU10" s="320">
        <v>25561</v>
      </c>
      <c r="BV10" s="320">
        <v>21704</v>
      </c>
      <c r="BW10" s="320">
        <v>3857</v>
      </c>
      <c r="BX10" s="320">
        <v>8038</v>
      </c>
      <c r="BY10" s="320">
        <v>1873</v>
      </c>
      <c r="BZ10" s="320">
        <v>6165</v>
      </c>
      <c r="CA10" s="320">
        <v>3047</v>
      </c>
      <c r="CB10" s="320">
        <v>838</v>
      </c>
      <c r="CC10" s="320">
        <v>2209</v>
      </c>
      <c r="CD10" s="320">
        <v>3596</v>
      </c>
      <c r="CE10" s="320">
        <v>102</v>
      </c>
      <c r="CF10" s="320">
        <v>3494</v>
      </c>
      <c r="CG10" s="320"/>
      <c r="CH10" s="320"/>
      <c r="CI10" s="320"/>
      <c r="CJ10" s="320">
        <v>35923</v>
      </c>
      <c r="CK10" s="320">
        <v>9545</v>
      </c>
      <c r="CL10" s="320">
        <v>26378</v>
      </c>
      <c r="CM10" s="320"/>
      <c r="CN10" s="320"/>
      <c r="CO10" s="320">
        <v>0</v>
      </c>
      <c r="CP10" s="320">
        <v>1839</v>
      </c>
      <c r="CQ10" s="320">
        <v>604</v>
      </c>
      <c r="CR10" s="320">
        <v>1235</v>
      </c>
      <c r="CS10" s="320">
        <v>2105</v>
      </c>
      <c r="CT10" s="320">
        <v>0</v>
      </c>
      <c r="CU10" s="320">
        <v>2105</v>
      </c>
      <c r="CV10" s="320">
        <v>837</v>
      </c>
      <c r="CW10" s="320">
        <v>0</v>
      </c>
      <c r="CX10" s="320">
        <v>837</v>
      </c>
      <c r="CY10" s="320">
        <v>0</v>
      </c>
      <c r="CZ10" s="320">
        <v>0</v>
      </c>
      <c r="DA10" s="320">
        <v>0</v>
      </c>
      <c r="DB10" s="320">
        <v>4149</v>
      </c>
      <c r="DC10" s="320">
        <v>128</v>
      </c>
      <c r="DD10" s="320">
        <v>4021</v>
      </c>
      <c r="DE10" s="320"/>
      <c r="DF10" s="320">
        <v>2658</v>
      </c>
      <c r="DG10" s="320"/>
      <c r="DH10" s="320"/>
      <c r="DI10" s="320">
        <v>0</v>
      </c>
      <c r="DJ10" s="320">
        <v>0</v>
      </c>
      <c r="DK10" s="320"/>
      <c r="DL10" s="320"/>
      <c r="DM10" s="320">
        <v>0</v>
      </c>
      <c r="DN10" s="320">
        <v>144041</v>
      </c>
      <c r="DO10" s="320">
        <v>37355</v>
      </c>
      <c r="DP10" s="320">
        <v>106686</v>
      </c>
      <c r="DQ10" s="320">
        <v>13718</v>
      </c>
      <c r="DR10" s="320">
        <v>14742</v>
      </c>
      <c r="DS10" s="320"/>
      <c r="DT10" s="320">
        <v>157759</v>
      </c>
      <c r="DU10" s="320">
        <v>52097</v>
      </c>
      <c r="DV10" s="320">
        <v>105662</v>
      </c>
      <c r="DW10" s="320">
        <v>-2798</v>
      </c>
      <c r="DX10" s="320">
        <v>372</v>
      </c>
      <c r="DY10" s="320">
        <v>-2426</v>
      </c>
      <c r="DZ10" s="320">
        <v>0</v>
      </c>
      <c r="EA10" s="320">
        <v>9775</v>
      </c>
      <c r="EB10" s="320">
        <v>714</v>
      </c>
      <c r="EC10" s="320">
        <v>1213</v>
      </c>
      <c r="ED10" s="320">
        <v>0</v>
      </c>
      <c r="EE10" s="320">
        <v>-5</v>
      </c>
      <c r="EF10" s="320">
        <v>10279</v>
      </c>
      <c r="EG10" s="320">
        <v>83020</v>
      </c>
      <c r="EH10" s="320">
        <v>12284</v>
      </c>
      <c r="EI10" s="320">
        <v>20709</v>
      </c>
      <c r="EJ10" s="320">
        <v>4363</v>
      </c>
      <c r="EK10" s="320">
        <v>120376</v>
      </c>
      <c r="EL10" s="320">
        <v>2009</v>
      </c>
      <c r="EM10" s="320">
        <v>133</v>
      </c>
      <c r="EN10" s="320">
        <v>0</v>
      </c>
      <c r="EO10" s="320">
        <v>-13428</v>
      </c>
      <c r="EP10" s="320">
        <v>0</v>
      </c>
      <c r="EQ10" s="320">
        <v>-11286</v>
      </c>
      <c r="ER10" s="323">
        <f t="shared" si="0"/>
        <v>168747</v>
      </c>
      <c r="ES10" s="323">
        <f t="shared" si="1"/>
        <v>170384</v>
      </c>
      <c r="ET10" s="323">
        <f t="shared" si="2"/>
        <v>170384</v>
      </c>
      <c r="EU10" s="323">
        <f t="shared" si="10"/>
        <v>-1637</v>
      </c>
      <c r="EV10" s="323">
        <f t="shared" si="3"/>
        <v>50008</v>
      </c>
      <c r="EW10" s="323">
        <f t="shared" si="4"/>
        <v>35266</v>
      </c>
      <c r="EX10" s="323">
        <f t="shared" si="5"/>
        <v>35266</v>
      </c>
      <c r="EY10" s="323">
        <f t="shared" si="6"/>
        <v>26378</v>
      </c>
      <c r="EZ10" s="323">
        <f t="shared" si="7"/>
        <v>39279</v>
      </c>
      <c r="FA10" s="323">
        <f t="shared" si="8"/>
        <v>36446</v>
      </c>
      <c r="FB10" s="323">
        <f t="shared" si="9"/>
        <v>2833</v>
      </c>
      <c r="FC10" s="320">
        <v>125534</v>
      </c>
      <c r="FD10" s="320">
        <v>138423</v>
      </c>
      <c r="FE10" s="320">
        <v>5205</v>
      </c>
      <c r="FF10" s="320">
        <v>32562</v>
      </c>
      <c r="FG10" s="320">
        <v>0</v>
      </c>
      <c r="FH10" s="320">
        <v>0</v>
      </c>
      <c r="FI10" s="320">
        <v>184</v>
      </c>
      <c r="FJ10" s="320">
        <v>301908</v>
      </c>
      <c r="FK10" s="320">
        <v>833</v>
      </c>
      <c r="FL10" s="320">
        <v>5383</v>
      </c>
      <c r="FM10" s="320">
        <v>404</v>
      </c>
      <c r="FN10" s="320">
        <v>0</v>
      </c>
      <c r="FO10" s="320">
        <v>6190</v>
      </c>
      <c r="FP10" s="320">
        <v>4</v>
      </c>
      <c r="FQ10" s="320">
        <v>314722</v>
      </c>
      <c r="FR10" s="320">
        <v>10000</v>
      </c>
      <c r="FS10" s="320"/>
      <c r="FT10" s="320">
        <v>4639</v>
      </c>
      <c r="FU10" s="320"/>
      <c r="FV10" s="320">
        <v>524</v>
      </c>
      <c r="FW10" s="320">
        <v>9836</v>
      </c>
      <c r="FX10" s="320">
        <v>20868</v>
      </c>
      <c r="FY10" s="320">
        <v>45867</v>
      </c>
      <c r="FZ10" s="320">
        <v>360589</v>
      </c>
      <c r="GA10" s="320">
        <v>0</v>
      </c>
      <c r="GB10" s="320">
        <v>6463</v>
      </c>
      <c r="GC10" s="320">
        <v>22035</v>
      </c>
      <c r="GD10" s="320">
        <v>72</v>
      </c>
      <c r="GE10" s="320">
        <v>0</v>
      </c>
      <c r="GF10" s="320">
        <v>0</v>
      </c>
      <c r="GG10" s="320">
        <v>28570</v>
      </c>
      <c r="GH10" s="320">
        <v>0</v>
      </c>
      <c r="GI10" s="320">
        <v>422</v>
      </c>
      <c r="GJ10" s="320">
        <v>76257</v>
      </c>
      <c r="GK10" s="320">
        <v>121542</v>
      </c>
      <c r="GL10" s="320">
        <v>48144</v>
      </c>
      <c r="GM10" s="320"/>
      <c r="GN10" s="320">
        <v>0</v>
      </c>
      <c r="GO10" s="320">
        <v>246365</v>
      </c>
      <c r="GP10" s="320">
        <v>85654</v>
      </c>
      <c r="GQ10" s="320">
        <v>22650</v>
      </c>
      <c r="GR10" s="320">
        <v>63004</v>
      </c>
      <c r="GS10" s="320">
        <v>85654</v>
      </c>
      <c r="GT10" s="320">
        <v>125534</v>
      </c>
      <c r="GU10" s="320"/>
      <c r="GV10" s="325">
        <f t="shared" si="11"/>
        <v>176149</v>
      </c>
      <c r="GW10" s="325">
        <f t="shared" si="12"/>
        <v>30868</v>
      </c>
      <c r="GX10" s="325">
        <f t="shared" si="13"/>
        <v>145281</v>
      </c>
      <c r="HB10" s="323"/>
    </row>
    <row r="11" spans="1:210" s="315" customFormat="1">
      <c r="A11" s="28" t="s">
        <v>506</v>
      </c>
      <c r="B11" s="28" t="s">
        <v>501</v>
      </c>
      <c r="C11" s="29" t="s">
        <v>242</v>
      </c>
      <c r="D11" s="29" t="s">
        <v>249</v>
      </c>
      <c r="E11" s="29" t="s">
        <v>182</v>
      </c>
      <c r="F11" s="31">
        <v>12</v>
      </c>
      <c r="G11" s="320">
        <v>151410</v>
      </c>
      <c r="H11" s="320">
        <v>68058</v>
      </c>
      <c r="I11" s="320">
        <v>6000</v>
      </c>
      <c r="J11" s="320">
        <v>19333</v>
      </c>
      <c r="K11" s="320">
        <v>365686</v>
      </c>
      <c r="L11" s="320">
        <v>365686</v>
      </c>
      <c r="M11" s="320">
        <v>51721</v>
      </c>
      <c r="N11" s="320">
        <v>-18378</v>
      </c>
      <c r="O11" s="320">
        <v>25142</v>
      </c>
      <c r="P11" s="320">
        <v>6764</v>
      </c>
      <c r="Q11" s="320">
        <v>1473</v>
      </c>
      <c r="R11" s="320">
        <v>8237</v>
      </c>
      <c r="S11" s="320">
        <v>59958</v>
      </c>
      <c r="T11" s="320">
        <v>0</v>
      </c>
      <c r="U11" s="320">
        <v>0</v>
      </c>
      <c r="V11" s="320">
        <v>0</v>
      </c>
      <c r="W11" s="320">
        <v>0</v>
      </c>
      <c r="X11" s="320">
        <v>0</v>
      </c>
      <c r="Y11" s="320">
        <v>0</v>
      </c>
      <c r="Z11" s="320">
        <v>0</v>
      </c>
      <c r="AA11" s="320">
        <v>700</v>
      </c>
      <c r="AB11" s="320">
        <v>2066</v>
      </c>
      <c r="AC11" s="320">
        <v>-2066</v>
      </c>
      <c r="AD11" s="320">
        <v>0</v>
      </c>
      <c r="AE11" s="320">
        <v>700</v>
      </c>
      <c r="AF11" s="320">
        <v>0</v>
      </c>
      <c r="AG11" s="320">
        <v>0</v>
      </c>
      <c r="AH11" s="320">
        <v>0</v>
      </c>
      <c r="AI11" s="320">
        <v>3836</v>
      </c>
      <c r="AJ11" s="320">
        <v>576</v>
      </c>
      <c r="AK11" s="320">
        <v>4412</v>
      </c>
      <c r="AL11" s="320">
        <v>1668</v>
      </c>
      <c r="AM11" s="320">
        <v>6</v>
      </c>
      <c r="AN11" s="320">
        <v>1674</v>
      </c>
      <c r="AO11" s="320">
        <v>2791</v>
      </c>
      <c r="AP11" s="320">
        <v>58</v>
      </c>
      <c r="AQ11" s="320">
        <v>2849</v>
      </c>
      <c r="AR11" s="320">
        <v>0</v>
      </c>
      <c r="AS11" s="320">
        <v>0</v>
      </c>
      <c r="AT11" s="320">
        <v>0</v>
      </c>
      <c r="AU11" s="320">
        <v>60716</v>
      </c>
      <c r="AV11" s="320">
        <v>-18378</v>
      </c>
      <c r="AW11" s="320">
        <v>47</v>
      </c>
      <c r="AX11" s="320">
        <v>27208</v>
      </c>
      <c r="AY11" s="320">
        <v>8877</v>
      </c>
      <c r="AZ11" s="320">
        <v>0</v>
      </c>
      <c r="BA11" s="320">
        <v>8877</v>
      </c>
      <c r="BB11" s="320">
        <v>69593</v>
      </c>
      <c r="BI11" s="320">
        <v>-153728</v>
      </c>
      <c r="BJ11" s="320">
        <v>-61351</v>
      </c>
      <c r="BK11" s="320">
        <v>-27208</v>
      </c>
      <c r="BL11" s="320">
        <v>-88559</v>
      </c>
      <c r="BM11" s="320">
        <v>-88559</v>
      </c>
      <c r="BN11" s="320">
        <v>-242287</v>
      </c>
      <c r="BO11" s="320">
        <v>152544</v>
      </c>
      <c r="BP11" s="320">
        <v>7460</v>
      </c>
      <c r="BQ11" s="320">
        <v>145084</v>
      </c>
      <c r="BR11" s="320">
        <v>20280</v>
      </c>
      <c r="BS11" s="320">
        <v>4047</v>
      </c>
      <c r="BT11" s="320">
        <v>16233</v>
      </c>
      <c r="BU11" s="320">
        <v>59708</v>
      </c>
      <c r="BV11" s="320">
        <v>44055</v>
      </c>
      <c r="BW11" s="320">
        <v>15653</v>
      </c>
      <c r="BX11" s="320">
        <v>28476</v>
      </c>
      <c r="BY11" s="320">
        <v>7251</v>
      </c>
      <c r="BZ11" s="320">
        <v>21225</v>
      </c>
      <c r="CA11" s="320">
        <v>12429</v>
      </c>
      <c r="CB11" s="320">
        <v>3720</v>
      </c>
      <c r="CC11" s="320">
        <v>8709</v>
      </c>
      <c r="CD11" s="320">
        <v>29053</v>
      </c>
      <c r="CE11" s="320">
        <v>1119</v>
      </c>
      <c r="CF11" s="320">
        <v>27934</v>
      </c>
      <c r="CG11" s="320"/>
      <c r="CH11" s="320"/>
      <c r="CI11" s="320"/>
      <c r="CJ11" s="320">
        <v>110343</v>
      </c>
      <c r="CK11" s="320">
        <v>30928</v>
      </c>
      <c r="CL11" s="320">
        <v>79415</v>
      </c>
      <c r="CM11" s="320"/>
      <c r="CN11" s="320"/>
      <c r="CO11" s="320">
        <v>0</v>
      </c>
      <c r="CP11" s="320">
        <v>7469</v>
      </c>
      <c r="CQ11" s="320">
        <v>2943</v>
      </c>
      <c r="CR11" s="320">
        <v>4526</v>
      </c>
      <c r="CS11" s="320">
        <v>5949</v>
      </c>
      <c r="CT11" s="320">
        <v>0</v>
      </c>
      <c r="CU11" s="320">
        <v>5949</v>
      </c>
      <c r="CV11" s="320">
        <v>13437</v>
      </c>
      <c r="CW11" s="320">
        <v>0</v>
      </c>
      <c r="CX11" s="320">
        <v>13437</v>
      </c>
      <c r="CY11" s="320">
        <v>0</v>
      </c>
      <c r="CZ11" s="320">
        <v>0</v>
      </c>
      <c r="DA11" s="320">
        <v>0</v>
      </c>
      <c r="DB11" s="320">
        <v>43929</v>
      </c>
      <c r="DC11" s="320">
        <v>26010</v>
      </c>
      <c r="DD11" s="320">
        <v>17919</v>
      </c>
      <c r="DE11" s="320"/>
      <c r="DF11" s="320">
        <v>9159</v>
      </c>
      <c r="DG11" s="320"/>
      <c r="DH11" s="320"/>
      <c r="DI11" s="320">
        <v>0</v>
      </c>
      <c r="DJ11" s="320">
        <v>0</v>
      </c>
      <c r="DK11" s="320"/>
      <c r="DL11" s="320"/>
      <c r="DM11" s="320">
        <v>0</v>
      </c>
      <c r="DN11" s="320">
        <v>495629</v>
      </c>
      <c r="DO11" s="320">
        <v>130386</v>
      </c>
      <c r="DP11" s="320">
        <v>365243</v>
      </c>
      <c r="DQ11" s="320">
        <v>0</v>
      </c>
      <c r="DR11" s="320">
        <v>0</v>
      </c>
      <c r="DS11" s="320"/>
      <c r="DT11" s="320">
        <v>495629</v>
      </c>
      <c r="DU11" s="320">
        <v>130386</v>
      </c>
      <c r="DV11" s="320">
        <v>365243</v>
      </c>
      <c r="DW11" s="320">
        <v>259</v>
      </c>
      <c r="DX11" s="320">
        <v>0</v>
      </c>
      <c r="DY11" s="320">
        <v>259</v>
      </c>
      <c r="DZ11" s="320">
        <v>23</v>
      </c>
      <c r="EA11" s="320">
        <v>19590</v>
      </c>
      <c r="EB11" s="320">
        <v>210</v>
      </c>
      <c r="EC11" s="320">
        <v>19584</v>
      </c>
      <c r="ED11" s="320">
        <v>0</v>
      </c>
      <c r="EE11" s="320">
        <v>0</v>
      </c>
      <c r="EF11" s="320">
        <v>38941</v>
      </c>
      <c r="EG11" s="320">
        <v>264467</v>
      </c>
      <c r="EH11" s="320">
        <v>38488</v>
      </c>
      <c r="EI11" s="320">
        <v>62731</v>
      </c>
      <c r="EJ11" s="320">
        <v>19861</v>
      </c>
      <c r="EK11" s="320">
        <v>385547</v>
      </c>
      <c r="EL11" s="320">
        <v>-18378</v>
      </c>
      <c r="EM11" s="320">
        <v>22319</v>
      </c>
      <c r="EN11" s="320">
        <v>0</v>
      </c>
      <c r="EO11" s="320">
        <v>-83670</v>
      </c>
      <c r="EP11" s="320">
        <v>47</v>
      </c>
      <c r="EQ11" s="320">
        <v>-79682</v>
      </c>
      <c r="ER11" s="323">
        <f t="shared" si="0"/>
        <v>534803</v>
      </c>
      <c r="ES11" s="323">
        <f t="shared" si="1"/>
        <v>516425</v>
      </c>
      <c r="ET11" s="323">
        <f t="shared" si="2"/>
        <v>516425</v>
      </c>
      <c r="EU11" s="323">
        <f t="shared" si="10"/>
        <v>18378</v>
      </c>
      <c r="EV11" s="323">
        <f t="shared" si="3"/>
        <v>130878</v>
      </c>
      <c r="EW11" s="323">
        <f t="shared" si="4"/>
        <v>130878</v>
      </c>
      <c r="EX11" s="323">
        <f t="shared" si="5"/>
        <v>130878</v>
      </c>
      <c r="EY11" s="323">
        <f t="shared" si="6"/>
        <v>79415</v>
      </c>
      <c r="EZ11" s="323">
        <f t="shared" si="7"/>
        <v>59708</v>
      </c>
      <c r="FA11" s="323">
        <f t="shared" si="8"/>
        <v>44055</v>
      </c>
      <c r="FB11" s="323">
        <f t="shared" si="9"/>
        <v>15653</v>
      </c>
      <c r="FC11" s="320">
        <v>0</v>
      </c>
      <c r="FD11" s="320">
        <v>558852</v>
      </c>
      <c r="FE11" s="320">
        <v>17760</v>
      </c>
      <c r="FF11" s="320">
        <v>91553</v>
      </c>
      <c r="FG11" s="320">
        <v>1268</v>
      </c>
      <c r="FH11" s="320">
        <v>2469</v>
      </c>
      <c r="FI11" s="320">
        <v>901</v>
      </c>
      <c r="FJ11" s="320">
        <v>672803</v>
      </c>
      <c r="FK11" s="320">
        <v>2131</v>
      </c>
      <c r="FL11" s="320">
        <v>0</v>
      </c>
      <c r="FM11" s="320">
        <v>1163</v>
      </c>
      <c r="FN11" s="320">
        <v>449</v>
      </c>
      <c r="FO11" s="320">
        <v>0</v>
      </c>
      <c r="FP11" s="320">
        <v>186</v>
      </c>
      <c r="FQ11" s="320">
        <v>676732</v>
      </c>
      <c r="FR11" s="320">
        <v>0</v>
      </c>
      <c r="FS11" s="320"/>
      <c r="FT11" s="320">
        <v>2852</v>
      </c>
      <c r="FU11" s="320"/>
      <c r="FV11" s="320">
        <v>1569</v>
      </c>
      <c r="FW11" s="320">
        <v>25020</v>
      </c>
      <c r="FX11" s="320">
        <v>15691</v>
      </c>
      <c r="FY11" s="320">
        <v>45132</v>
      </c>
      <c r="FZ11" s="320">
        <v>721864</v>
      </c>
      <c r="GA11" s="320">
        <v>0</v>
      </c>
      <c r="GB11" s="320">
        <v>45952</v>
      </c>
      <c r="GC11" s="320">
        <v>45128</v>
      </c>
      <c r="GD11" s="320">
        <v>1570</v>
      </c>
      <c r="GE11" s="320">
        <v>0</v>
      </c>
      <c r="GF11" s="320">
        <v>0</v>
      </c>
      <c r="GG11" s="320">
        <v>92650</v>
      </c>
      <c r="GH11" s="320">
        <v>0</v>
      </c>
      <c r="GI11" s="320">
        <v>7985</v>
      </c>
      <c r="GJ11" s="320">
        <v>550264</v>
      </c>
      <c r="GK11" s="320">
        <v>127033</v>
      </c>
      <c r="GL11" s="320">
        <v>116626</v>
      </c>
      <c r="GM11" s="320"/>
      <c r="GN11" s="320">
        <v>0</v>
      </c>
      <c r="GO11" s="320">
        <v>801908</v>
      </c>
      <c r="GP11" s="320">
        <v>-172694</v>
      </c>
      <c r="GQ11" s="320">
        <v>69593</v>
      </c>
      <c r="GR11" s="320">
        <v>-242287</v>
      </c>
      <c r="GS11" s="320">
        <v>-172694</v>
      </c>
      <c r="GT11" s="320">
        <v>0</v>
      </c>
      <c r="GU11" s="320"/>
      <c r="GV11" s="325">
        <f t="shared" si="11"/>
        <v>289611</v>
      </c>
      <c r="GW11" s="325">
        <f t="shared" si="12"/>
        <v>15691</v>
      </c>
      <c r="GX11" s="325">
        <f t="shared" si="13"/>
        <v>273920</v>
      </c>
      <c r="HB11" s="323"/>
    </row>
    <row r="12" spans="1:210" s="315" customFormat="1">
      <c r="A12" s="28" t="s">
        <v>507</v>
      </c>
      <c r="B12" s="28" t="s">
        <v>501</v>
      </c>
      <c r="C12" s="29" t="s">
        <v>242</v>
      </c>
      <c r="D12" s="29" t="s">
        <v>250</v>
      </c>
      <c r="E12" s="29" t="s">
        <v>182</v>
      </c>
      <c r="F12" s="31">
        <v>12</v>
      </c>
      <c r="G12" s="320">
        <v>147200</v>
      </c>
      <c r="H12" s="320">
        <v>69150</v>
      </c>
      <c r="I12" s="320">
        <v>6500</v>
      </c>
      <c r="J12" s="320">
        <v>17316</v>
      </c>
      <c r="K12" s="320">
        <v>359377</v>
      </c>
      <c r="L12" s="320">
        <v>400981</v>
      </c>
      <c r="M12" s="320">
        <v>6758</v>
      </c>
      <c r="N12" s="320">
        <v>-7778</v>
      </c>
      <c r="O12" s="320">
        <v>10998</v>
      </c>
      <c r="P12" s="320">
        <v>3220</v>
      </c>
      <c r="Q12" s="320">
        <v>-490</v>
      </c>
      <c r="R12" s="320">
        <v>2730</v>
      </c>
      <c r="S12" s="320">
        <v>9488</v>
      </c>
      <c r="T12" s="320">
        <v>0</v>
      </c>
      <c r="U12" s="320">
        <v>-30171</v>
      </c>
      <c r="V12" s="320">
        <v>30418</v>
      </c>
      <c r="W12" s="320">
        <v>247</v>
      </c>
      <c r="X12" s="320">
        <v>-247</v>
      </c>
      <c r="Y12" s="320">
        <v>0</v>
      </c>
      <c r="Z12" s="320">
        <v>0</v>
      </c>
      <c r="AA12" s="320">
        <v>0</v>
      </c>
      <c r="AB12" s="320">
        <v>0</v>
      </c>
      <c r="AC12" s="320">
        <v>0</v>
      </c>
      <c r="AD12" s="320">
        <v>0</v>
      </c>
      <c r="AE12" s="320">
        <v>0</v>
      </c>
      <c r="AF12" s="320">
        <v>0</v>
      </c>
      <c r="AG12" s="320">
        <v>13572</v>
      </c>
      <c r="AH12" s="320">
        <v>13572</v>
      </c>
      <c r="AI12" s="320">
        <v>4901</v>
      </c>
      <c r="AJ12" s="320">
        <v>-2075</v>
      </c>
      <c r="AK12" s="320">
        <v>2826</v>
      </c>
      <c r="AL12" s="320">
        <v>3904</v>
      </c>
      <c r="AM12" s="320">
        <v>1066</v>
      </c>
      <c r="AN12" s="320">
        <v>4970</v>
      </c>
      <c r="AO12" s="320">
        <v>386</v>
      </c>
      <c r="AP12" s="320">
        <v>350</v>
      </c>
      <c r="AQ12" s="320">
        <v>736</v>
      </c>
      <c r="AR12" s="320">
        <v>0</v>
      </c>
      <c r="AS12" s="320">
        <v>0</v>
      </c>
      <c r="AT12" s="320">
        <v>0</v>
      </c>
      <c r="AU12" s="320">
        <v>15949</v>
      </c>
      <c r="AV12" s="320">
        <v>-37949</v>
      </c>
      <c r="AW12" s="320">
        <v>0</v>
      </c>
      <c r="AX12" s="320">
        <v>53592</v>
      </c>
      <c r="AY12" s="320">
        <v>15643</v>
      </c>
      <c r="AZ12" s="320">
        <v>0</v>
      </c>
      <c r="BA12" s="320">
        <v>15643</v>
      </c>
      <c r="BB12" s="320">
        <v>31592</v>
      </c>
      <c r="BI12" s="320">
        <v>597454</v>
      </c>
      <c r="BJ12" s="320">
        <v>-90889</v>
      </c>
      <c r="BK12" s="320">
        <v>-53592</v>
      </c>
      <c r="BL12" s="320">
        <v>-144481</v>
      </c>
      <c r="BM12" s="320">
        <v>-144481</v>
      </c>
      <c r="BN12" s="320">
        <v>452973</v>
      </c>
      <c r="BO12" s="320">
        <v>147968</v>
      </c>
      <c r="BP12" s="320">
        <v>7576</v>
      </c>
      <c r="BQ12" s="320">
        <v>140392</v>
      </c>
      <c r="BR12" s="320">
        <v>23292</v>
      </c>
      <c r="BS12" s="320">
        <v>3768</v>
      </c>
      <c r="BT12" s="320">
        <v>19524</v>
      </c>
      <c r="BU12" s="320">
        <v>89306</v>
      </c>
      <c r="BV12" s="320">
        <v>73274</v>
      </c>
      <c r="BW12" s="320">
        <v>16032</v>
      </c>
      <c r="BX12" s="320">
        <v>27322</v>
      </c>
      <c r="BY12" s="320">
        <v>2026</v>
      </c>
      <c r="BZ12" s="320">
        <v>25296</v>
      </c>
      <c r="CA12" s="320">
        <v>43275</v>
      </c>
      <c r="CB12" s="320">
        <v>8729</v>
      </c>
      <c r="CC12" s="320">
        <v>34546</v>
      </c>
      <c r="CD12" s="320">
        <v>20510</v>
      </c>
      <c r="CE12" s="320">
        <v>7270</v>
      </c>
      <c r="CF12" s="320">
        <v>13240</v>
      </c>
      <c r="CG12" s="320"/>
      <c r="CH12" s="320"/>
      <c r="CI12" s="320"/>
      <c r="CJ12" s="320">
        <v>119162</v>
      </c>
      <c r="CK12" s="320">
        <v>24067</v>
      </c>
      <c r="CL12" s="320">
        <v>95095</v>
      </c>
      <c r="CM12" s="320"/>
      <c r="CN12" s="320"/>
      <c r="CO12" s="320">
        <v>0</v>
      </c>
      <c r="CP12" s="320">
        <v>17627</v>
      </c>
      <c r="CQ12" s="320">
        <v>6891</v>
      </c>
      <c r="CR12" s="320">
        <v>10736</v>
      </c>
      <c r="CS12" s="320">
        <v>3968</v>
      </c>
      <c r="CT12" s="320">
        <v>97</v>
      </c>
      <c r="CU12" s="320">
        <v>3871</v>
      </c>
      <c r="CV12" s="320">
        <v>1859</v>
      </c>
      <c r="CW12" s="320">
        <v>51</v>
      </c>
      <c r="CX12" s="320">
        <v>1808</v>
      </c>
      <c r="CY12" s="320">
        <v>0</v>
      </c>
      <c r="CZ12" s="320">
        <v>0</v>
      </c>
      <c r="DA12" s="320">
        <v>0</v>
      </c>
      <c r="DB12" s="320">
        <v>15606</v>
      </c>
      <c r="DC12" s="320">
        <v>0</v>
      </c>
      <c r="DD12" s="320">
        <v>15606</v>
      </c>
      <c r="DE12" s="320"/>
      <c r="DF12" s="320">
        <v>12169</v>
      </c>
      <c r="DG12" s="320"/>
      <c r="DH12" s="320"/>
      <c r="DI12" s="320">
        <v>920</v>
      </c>
      <c r="DJ12" s="320">
        <v>0</v>
      </c>
      <c r="DK12" s="320"/>
      <c r="DL12" s="320"/>
      <c r="DM12" s="320">
        <v>0</v>
      </c>
      <c r="DN12" s="320">
        <v>522984</v>
      </c>
      <c r="DO12" s="320">
        <v>133749</v>
      </c>
      <c r="DP12" s="320">
        <v>389235</v>
      </c>
      <c r="DQ12" s="320">
        <v>74995</v>
      </c>
      <c r="DR12" s="320">
        <v>51999</v>
      </c>
      <c r="DS12" s="320"/>
      <c r="DT12" s="320">
        <v>597979</v>
      </c>
      <c r="DU12" s="320">
        <v>185748</v>
      </c>
      <c r="DV12" s="320">
        <v>412231</v>
      </c>
      <c r="DW12" s="320">
        <v>-2680</v>
      </c>
      <c r="DX12" s="320">
        <v>-40</v>
      </c>
      <c r="DY12" s="320">
        <v>-2720</v>
      </c>
      <c r="DZ12" s="320">
        <v>422</v>
      </c>
      <c r="EA12" s="320">
        <v>24147</v>
      </c>
      <c r="EB12" s="320">
        <v>452</v>
      </c>
      <c r="EC12" s="320">
        <v>-5132</v>
      </c>
      <c r="ED12" s="320">
        <v>-1066</v>
      </c>
      <c r="EE12" s="320">
        <v>330</v>
      </c>
      <c r="EF12" s="320">
        <v>18877</v>
      </c>
      <c r="EG12" s="320">
        <v>240648</v>
      </c>
      <c r="EH12" s="320">
        <v>61130</v>
      </c>
      <c r="EI12" s="320">
        <v>57599</v>
      </c>
      <c r="EJ12" s="320">
        <v>36502</v>
      </c>
      <c r="EK12" s="320">
        <v>395879</v>
      </c>
      <c r="EL12" s="320">
        <v>-37949</v>
      </c>
      <c r="EM12" s="320">
        <v>5952</v>
      </c>
      <c r="EN12" s="320">
        <v>24</v>
      </c>
      <c r="EO12" s="320">
        <v>-97077</v>
      </c>
      <c r="EP12" s="320">
        <v>212</v>
      </c>
      <c r="EQ12" s="320">
        <v>-128838</v>
      </c>
      <c r="ER12" s="323">
        <f t="shared" si="0"/>
        <v>616994</v>
      </c>
      <c r="ES12" s="323">
        <f t="shared" si="1"/>
        <v>579085</v>
      </c>
      <c r="ET12" s="323">
        <f t="shared" si="2"/>
        <v>579034</v>
      </c>
      <c r="EU12" s="323">
        <f t="shared" si="10"/>
        <v>37960</v>
      </c>
      <c r="EV12" s="323">
        <f t="shared" si="3"/>
        <v>183206</v>
      </c>
      <c r="EW12" s="323">
        <f t="shared" si="4"/>
        <v>131207</v>
      </c>
      <c r="EX12" s="323">
        <f t="shared" si="5"/>
        <v>131156</v>
      </c>
      <c r="EY12" s="323">
        <f t="shared" si="6"/>
        <v>95095</v>
      </c>
      <c r="EZ12" s="323">
        <f t="shared" si="7"/>
        <v>164301</v>
      </c>
      <c r="FA12" s="323">
        <f t="shared" si="8"/>
        <v>125273</v>
      </c>
      <c r="FB12" s="323">
        <f t="shared" si="9"/>
        <v>39028</v>
      </c>
      <c r="FC12" s="320">
        <v>544945</v>
      </c>
      <c r="FD12" s="320">
        <v>554885</v>
      </c>
      <c r="FE12" s="320">
        <v>24892</v>
      </c>
      <c r="FF12" s="320">
        <v>102666</v>
      </c>
      <c r="FG12" s="320">
        <v>1530</v>
      </c>
      <c r="FH12" s="320">
        <v>1479</v>
      </c>
      <c r="FI12" s="320">
        <v>32025</v>
      </c>
      <c r="FJ12" s="320">
        <v>1262422</v>
      </c>
      <c r="FK12" s="320">
        <v>8114</v>
      </c>
      <c r="FL12" s="320">
        <v>19360</v>
      </c>
      <c r="FM12" s="320">
        <v>0</v>
      </c>
      <c r="FN12" s="320">
        <v>0</v>
      </c>
      <c r="FO12" s="320">
        <v>1159</v>
      </c>
      <c r="FP12" s="320">
        <v>9940</v>
      </c>
      <c r="FQ12" s="320">
        <v>1300995</v>
      </c>
      <c r="FR12" s="320">
        <v>641</v>
      </c>
      <c r="FS12" s="320"/>
      <c r="FT12" s="320">
        <v>2482</v>
      </c>
      <c r="FU12" s="320"/>
      <c r="FV12" s="320">
        <v>996</v>
      </c>
      <c r="FW12" s="320">
        <v>46899</v>
      </c>
      <c r="FX12" s="320">
        <v>0</v>
      </c>
      <c r="FY12" s="320">
        <v>51018</v>
      </c>
      <c r="FZ12" s="320">
        <v>1352013</v>
      </c>
      <c r="GA12" s="320">
        <v>2238</v>
      </c>
      <c r="GB12" s="320">
        <v>36817</v>
      </c>
      <c r="GC12" s="320">
        <v>60056</v>
      </c>
      <c r="GD12" s="320">
        <v>0</v>
      </c>
      <c r="GE12" s="320">
        <v>0</v>
      </c>
      <c r="GF12" s="320">
        <v>0</v>
      </c>
      <c r="GG12" s="320">
        <v>99111</v>
      </c>
      <c r="GH12" s="320">
        <v>0</v>
      </c>
      <c r="GI12" s="320">
        <v>4358</v>
      </c>
      <c r="GJ12" s="320">
        <v>318938</v>
      </c>
      <c r="GK12" s="320">
        <v>360978</v>
      </c>
      <c r="GL12" s="320">
        <v>82935</v>
      </c>
      <c r="GM12" s="320"/>
      <c r="GN12" s="320">
        <v>1128</v>
      </c>
      <c r="GO12" s="320">
        <v>768337</v>
      </c>
      <c r="GP12" s="320">
        <v>484565</v>
      </c>
      <c r="GQ12" s="320">
        <v>31592</v>
      </c>
      <c r="GR12" s="320">
        <v>452973</v>
      </c>
      <c r="GS12" s="320">
        <v>484565</v>
      </c>
      <c r="GT12" s="320">
        <v>544945</v>
      </c>
      <c r="GU12" s="320"/>
      <c r="GV12" s="325">
        <f t="shared" si="11"/>
        <v>482968</v>
      </c>
      <c r="GW12" s="325">
        <f t="shared" si="12"/>
        <v>641</v>
      </c>
      <c r="GX12" s="325">
        <f t="shared" si="13"/>
        <v>482327</v>
      </c>
      <c r="HB12" s="323"/>
    </row>
    <row r="13" spans="1:210" s="315" customFormat="1">
      <c r="A13" s="28" t="s">
        <v>508</v>
      </c>
      <c r="B13" s="28" t="s">
        <v>501</v>
      </c>
      <c r="C13" s="29" t="s">
        <v>242</v>
      </c>
      <c r="D13" s="29" t="s">
        <v>251</v>
      </c>
      <c r="E13" s="29" t="s">
        <v>182</v>
      </c>
      <c r="F13" s="31">
        <v>12</v>
      </c>
      <c r="G13" s="320">
        <v>122690</v>
      </c>
      <c r="H13" s="320">
        <v>53927</v>
      </c>
      <c r="I13" s="320">
        <v>5500</v>
      </c>
      <c r="J13" s="320">
        <v>16128</v>
      </c>
      <c r="K13" s="320">
        <v>277834</v>
      </c>
      <c r="L13" s="320">
        <v>313984</v>
      </c>
      <c r="M13" s="320">
        <v>28498</v>
      </c>
      <c r="N13" s="320">
        <v>-3030</v>
      </c>
      <c r="O13" s="320">
        <v>8176</v>
      </c>
      <c r="P13" s="320">
        <v>5146</v>
      </c>
      <c r="Q13" s="320">
        <v>1014</v>
      </c>
      <c r="R13" s="320">
        <v>6160</v>
      </c>
      <c r="S13" s="320">
        <v>34658</v>
      </c>
      <c r="T13" s="320">
        <v>1397</v>
      </c>
      <c r="U13" s="320">
        <v>-18807</v>
      </c>
      <c r="V13" s="320">
        <v>19735</v>
      </c>
      <c r="W13" s="320">
        <v>928</v>
      </c>
      <c r="X13" s="320">
        <v>0</v>
      </c>
      <c r="Y13" s="320">
        <v>928</v>
      </c>
      <c r="Z13" s="320">
        <v>2325</v>
      </c>
      <c r="AA13" s="320">
        <v>0</v>
      </c>
      <c r="AB13" s="320">
        <v>0</v>
      </c>
      <c r="AC13" s="320">
        <v>0</v>
      </c>
      <c r="AD13" s="320">
        <v>0</v>
      </c>
      <c r="AE13" s="320">
        <v>0</v>
      </c>
      <c r="AF13" s="320">
        <v>294</v>
      </c>
      <c r="AG13" s="320">
        <v>-210</v>
      </c>
      <c r="AH13" s="320">
        <v>84</v>
      </c>
      <c r="AI13" s="320">
        <v>16299</v>
      </c>
      <c r="AJ13" s="320">
        <v>-2818</v>
      </c>
      <c r="AK13" s="320">
        <v>13481</v>
      </c>
      <c r="AL13" s="320">
        <v>9800</v>
      </c>
      <c r="AM13" s="320">
        <v>-696</v>
      </c>
      <c r="AN13" s="320">
        <v>9104</v>
      </c>
      <c r="AO13" s="320">
        <v>0</v>
      </c>
      <c r="AP13" s="320">
        <v>0</v>
      </c>
      <c r="AQ13" s="320">
        <v>0</v>
      </c>
      <c r="AR13" s="320">
        <v>0</v>
      </c>
      <c r="AS13" s="320">
        <v>0</v>
      </c>
      <c r="AT13" s="320">
        <v>0</v>
      </c>
      <c r="AU13" s="320">
        <v>56288</v>
      </c>
      <c r="AV13" s="320">
        <v>-21837</v>
      </c>
      <c r="AW13" s="320">
        <v>0</v>
      </c>
      <c r="AX13" s="320">
        <v>25201</v>
      </c>
      <c r="AY13" s="320">
        <v>3364</v>
      </c>
      <c r="AZ13" s="320">
        <v>0</v>
      </c>
      <c r="BA13" s="320">
        <v>3364</v>
      </c>
      <c r="BB13" s="320">
        <v>59652</v>
      </c>
      <c r="BI13" s="320">
        <v>544627</v>
      </c>
      <c r="BJ13" s="320">
        <v>-38612</v>
      </c>
      <c r="BK13" s="320">
        <v>-25201</v>
      </c>
      <c r="BL13" s="320">
        <v>-63813</v>
      </c>
      <c r="BM13" s="320">
        <v>-63813</v>
      </c>
      <c r="BN13" s="320">
        <v>480814</v>
      </c>
      <c r="BO13" s="320">
        <v>132700</v>
      </c>
      <c r="BP13" s="320">
        <v>5785</v>
      </c>
      <c r="BQ13" s="320">
        <v>126915</v>
      </c>
      <c r="BR13" s="320">
        <v>16768</v>
      </c>
      <c r="BS13" s="320">
        <v>3470</v>
      </c>
      <c r="BT13" s="320">
        <v>13298</v>
      </c>
      <c r="BU13" s="320">
        <v>61622</v>
      </c>
      <c r="BV13" s="320">
        <v>52360</v>
      </c>
      <c r="BW13" s="320">
        <v>9262</v>
      </c>
      <c r="BX13" s="320">
        <v>20984</v>
      </c>
      <c r="BY13" s="320">
        <v>3273</v>
      </c>
      <c r="BZ13" s="320">
        <v>17711</v>
      </c>
      <c r="CA13" s="320">
        <v>12627</v>
      </c>
      <c r="CB13" s="320">
        <v>7981</v>
      </c>
      <c r="CC13" s="320">
        <v>4646</v>
      </c>
      <c r="CD13" s="320">
        <v>21982</v>
      </c>
      <c r="CE13" s="320">
        <v>3745</v>
      </c>
      <c r="CF13" s="320">
        <v>18237</v>
      </c>
      <c r="CG13" s="320"/>
      <c r="CH13" s="320"/>
      <c r="CI13" s="320"/>
      <c r="CJ13" s="320">
        <v>81430</v>
      </c>
      <c r="CK13" s="320">
        <v>14439</v>
      </c>
      <c r="CL13" s="320">
        <v>66991</v>
      </c>
      <c r="CM13" s="320"/>
      <c r="CN13" s="320"/>
      <c r="CO13" s="320">
        <v>0</v>
      </c>
      <c r="CP13" s="320">
        <v>1314</v>
      </c>
      <c r="CQ13" s="320">
        <v>805</v>
      </c>
      <c r="CR13" s="320">
        <v>509</v>
      </c>
      <c r="CS13" s="320">
        <v>7825</v>
      </c>
      <c r="CT13" s="320">
        <v>0</v>
      </c>
      <c r="CU13" s="320">
        <v>7825</v>
      </c>
      <c r="CV13" s="320">
        <v>2719</v>
      </c>
      <c r="CW13" s="320">
        <v>0</v>
      </c>
      <c r="CX13" s="320">
        <v>2719</v>
      </c>
      <c r="CY13" s="320">
        <v>0</v>
      </c>
      <c r="CZ13" s="320">
        <v>0</v>
      </c>
      <c r="DA13" s="320">
        <v>0</v>
      </c>
      <c r="DB13" s="320">
        <v>11035</v>
      </c>
      <c r="DC13" s="320">
        <v>579</v>
      </c>
      <c r="DD13" s="320">
        <v>10456</v>
      </c>
      <c r="DE13" s="320"/>
      <c r="DF13" s="320">
        <v>5926</v>
      </c>
      <c r="DG13" s="320"/>
      <c r="DH13" s="320"/>
      <c r="DI13" s="320">
        <v>0</v>
      </c>
      <c r="DJ13" s="320">
        <v>0</v>
      </c>
      <c r="DK13" s="320"/>
      <c r="DL13" s="320"/>
      <c r="DM13" s="320">
        <v>0</v>
      </c>
      <c r="DN13" s="320">
        <v>376932</v>
      </c>
      <c r="DO13" s="320">
        <v>92437</v>
      </c>
      <c r="DP13" s="320">
        <v>284495</v>
      </c>
      <c r="DQ13" s="320">
        <v>52079</v>
      </c>
      <c r="DR13" s="320">
        <v>38615</v>
      </c>
      <c r="DS13" s="320"/>
      <c r="DT13" s="320">
        <v>429011</v>
      </c>
      <c r="DU13" s="320">
        <v>131052</v>
      </c>
      <c r="DV13" s="320">
        <v>297959</v>
      </c>
      <c r="DW13" s="320">
        <v>-2059</v>
      </c>
      <c r="DX13" s="320">
        <v>0</v>
      </c>
      <c r="DY13" s="320">
        <v>-2059</v>
      </c>
      <c r="DZ13" s="320">
        <v>0</v>
      </c>
      <c r="EA13" s="320">
        <v>17246</v>
      </c>
      <c r="EB13" s="320">
        <v>1292</v>
      </c>
      <c r="EC13" s="320">
        <v>-2491</v>
      </c>
      <c r="ED13" s="320">
        <v>0</v>
      </c>
      <c r="EE13" s="320">
        <v>0</v>
      </c>
      <c r="EF13" s="320">
        <v>13463</v>
      </c>
      <c r="EG13" s="320">
        <v>203679</v>
      </c>
      <c r="EH13" s="320">
        <v>25318</v>
      </c>
      <c r="EI13" s="320">
        <v>48837</v>
      </c>
      <c r="EJ13" s="320">
        <v>13810</v>
      </c>
      <c r="EK13" s="320">
        <v>291644</v>
      </c>
      <c r="EL13" s="320">
        <v>-21837</v>
      </c>
      <c r="EM13" s="320">
        <v>8022</v>
      </c>
      <c r="EN13" s="320">
        <v>0</v>
      </c>
      <c r="EO13" s="320">
        <v>-46634</v>
      </c>
      <c r="EP13" s="320">
        <v>0</v>
      </c>
      <c r="EQ13" s="320">
        <v>-60449</v>
      </c>
      <c r="ER13" s="323">
        <f t="shared" si="0"/>
        <v>443766</v>
      </c>
      <c r="ES13" s="323">
        <f t="shared" si="1"/>
        <v>421929</v>
      </c>
      <c r="ET13" s="323">
        <f t="shared" si="2"/>
        <v>421929</v>
      </c>
      <c r="EU13" s="323">
        <f t="shared" si="10"/>
        <v>21837</v>
      </c>
      <c r="EV13" s="323">
        <f t="shared" si="3"/>
        <v>130285</v>
      </c>
      <c r="EW13" s="323">
        <f t="shared" si="4"/>
        <v>91670</v>
      </c>
      <c r="EX13" s="323">
        <f t="shared" si="5"/>
        <v>91670</v>
      </c>
      <c r="EY13" s="323">
        <f t="shared" si="6"/>
        <v>66991</v>
      </c>
      <c r="EZ13" s="323">
        <f t="shared" si="7"/>
        <v>113701</v>
      </c>
      <c r="FA13" s="323">
        <f t="shared" si="8"/>
        <v>90975</v>
      </c>
      <c r="FB13" s="323">
        <f t="shared" si="9"/>
        <v>22726</v>
      </c>
      <c r="FC13" s="320">
        <v>400313</v>
      </c>
      <c r="FD13" s="320">
        <v>422787</v>
      </c>
      <c r="FE13" s="320">
        <v>11107</v>
      </c>
      <c r="FF13" s="320">
        <v>51625</v>
      </c>
      <c r="FG13" s="320">
        <v>3112</v>
      </c>
      <c r="FH13" s="320">
        <v>0</v>
      </c>
      <c r="FI13" s="320">
        <v>24659</v>
      </c>
      <c r="FJ13" s="320">
        <v>913603</v>
      </c>
      <c r="FK13" s="320">
        <v>55519</v>
      </c>
      <c r="FL13" s="320">
        <v>0</v>
      </c>
      <c r="FM13" s="320">
        <v>136</v>
      </c>
      <c r="FN13" s="320">
        <v>0</v>
      </c>
      <c r="FO13" s="320">
        <v>0</v>
      </c>
      <c r="FP13" s="320">
        <v>28</v>
      </c>
      <c r="FQ13" s="320">
        <v>969286</v>
      </c>
      <c r="FR13" s="320">
        <v>7774</v>
      </c>
      <c r="FS13" s="320"/>
      <c r="FT13" s="320">
        <v>2253</v>
      </c>
      <c r="FU13" s="320"/>
      <c r="FV13" s="320">
        <v>1168</v>
      </c>
      <c r="FW13" s="320">
        <v>19243</v>
      </c>
      <c r="FX13" s="320">
        <v>35818</v>
      </c>
      <c r="FY13" s="320">
        <v>66256</v>
      </c>
      <c r="FZ13" s="320">
        <v>1035542</v>
      </c>
      <c r="GA13" s="320">
        <v>0</v>
      </c>
      <c r="GB13" s="320">
        <v>11588</v>
      </c>
      <c r="GC13" s="320">
        <v>53538</v>
      </c>
      <c r="GD13" s="320">
        <v>0</v>
      </c>
      <c r="GE13" s="320">
        <v>0</v>
      </c>
      <c r="GF13" s="320">
        <v>0</v>
      </c>
      <c r="GG13" s="320">
        <v>65126</v>
      </c>
      <c r="GH13" s="320">
        <v>0</v>
      </c>
      <c r="GI13" s="320">
        <v>0</v>
      </c>
      <c r="GJ13" s="320">
        <v>121072</v>
      </c>
      <c r="GK13" s="320">
        <v>241807</v>
      </c>
      <c r="GL13" s="320">
        <v>67071</v>
      </c>
      <c r="GM13" s="320"/>
      <c r="GN13" s="320">
        <v>0</v>
      </c>
      <c r="GO13" s="320">
        <v>429950</v>
      </c>
      <c r="GP13" s="320">
        <v>540466</v>
      </c>
      <c r="GQ13" s="320">
        <v>59652</v>
      </c>
      <c r="GR13" s="320">
        <v>480814</v>
      </c>
      <c r="GS13" s="320">
        <v>540466</v>
      </c>
      <c r="GT13" s="320">
        <v>400313</v>
      </c>
      <c r="GU13" s="320"/>
      <c r="GV13" s="325">
        <f t="shared" si="11"/>
        <v>320466</v>
      </c>
      <c r="GW13" s="325">
        <f t="shared" si="12"/>
        <v>43592</v>
      </c>
      <c r="GX13" s="325">
        <f t="shared" si="13"/>
        <v>276874</v>
      </c>
      <c r="HB13" s="323"/>
    </row>
    <row r="14" spans="1:210" s="315" customFormat="1">
      <c r="A14" s="28" t="s">
        <v>509</v>
      </c>
      <c r="B14" s="28" t="s">
        <v>501</v>
      </c>
      <c r="C14" s="29" t="s">
        <v>242</v>
      </c>
      <c r="D14" s="29" t="s">
        <v>252</v>
      </c>
      <c r="E14" s="29" t="s">
        <v>182</v>
      </c>
      <c r="F14" s="31">
        <v>12</v>
      </c>
      <c r="G14" s="320">
        <v>105000</v>
      </c>
      <c r="H14" s="320">
        <v>43491</v>
      </c>
      <c r="I14" s="320">
        <v>4000</v>
      </c>
      <c r="J14" s="320">
        <v>15847</v>
      </c>
      <c r="K14" s="320">
        <v>238202</v>
      </c>
      <c r="L14" s="320">
        <v>250128</v>
      </c>
      <c r="M14" s="320">
        <v>9909</v>
      </c>
      <c r="N14" s="320">
        <v>13816</v>
      </c>
      <c r="O14" s="320">
        <v>-13709</v>
      </c>
      <c r="P14" s="320">
        <v>107</v>
      </c>
      <c r="Q14" s="320">
        <v>983</v>
      </c>
      <c r="R14" s="320">
        <v>1090</v>
      </c>
      <c r="S14" s="320">
        <v>10999</v>
      </c>
      <c r="T14" s="320">
        <v>1081</v>
      </c>
      <c r="U14" s="320">
        <v>-2982</v>
      </c>
      <c r="V14" s="320">
        <v>3384</v>
      </c>
      <c r="W14" s="320">
        <v>402</v>
      </c>
      <c r="X14" s="320">
        <v>0</v>
      </c>
      <c r="Y14" s="320">
        <v>402</v>
      </c>
      <c r="Z14" s="320">
        <v>1483</v>
      </c>
      <c r="AA14" s="320">
        <v>71</v>
      </c>
      <c r="AB14" s="320">
        <v>-71</v>
      </c>
      <c r="AC14" s="320">
        <v>0</v>
      </c>
      <c r="AD14" s="320">
        <v>-71</v>
      </c>
      <c r="AE14" s="320">
        <v>0</v>
      </c>
      <c r="AF14" s="320">
        <v>0</v>
      </c>
      <c r="AG14" s="320">
        <v>0</v>
      </c>
      <c r="AH14" s="320">
        <v>0</v>
      </c>
      <c r="AI14" s="320">
        <v>8240</v>
      </c>
      <c r="AJ14" s="320">
        <v>11183</v>
      </c>
      <c r="AK14" s="320">
        <v>19423</v>
      </c>
      <c r="AL14" s="320">
        <v>0</v>
      </c>
      <c r="AM14" s="320">
        <v>0</v>
      </c>
      <c r="AN14" s="320">
        <v>0</v>
      </c>
      <c r="AO14" s="320">
        <v>0</v>
      </c>
      <c r="AP14" s="320">
        <v>0</v>
      </c>
      <c r="AQ14" s="320">
        <v>0</v>
      </c>
      <c r="AR14" s="320">
        <v>282</v>
      </c>
      <c r="AS14" s="320">
        <v>1</v>
      </c>
      <c r="AT14" s="320">
        <v>283</v>
      </c>
      <c r="AU14" s="320">
        <v>19583</v>
      </c>
      <c r="AV14" s="320">
        <v>10834</v>
      </c>
      <c r="AW14" s="320">
        <v>1</v>
      </c>
      <c r="AX14" s="320">
        <v>1770</v>
      </c>
      <c r="AY14" s="320">
        <v>12605</v>
      </c>
      <c r="AZ14" s="320">
        <v>0</v>
      </c>
      <c r="BA14" s="320">
        <v>12605</v>
      </c>
      <c r="BB14" s="320">
        <v>32188</v>
      </c>
      <c r="BI14" s="320">
        <v>365345</v>
      </c>
      <c r="BJ14" s="320">
        <v>-38709</v>
      </c>
      <c r="BK14" s="320">
        <v>-1770</v>
      </c>
      <c r="BL14" s="320">
        <v>-40479</v>
      </c>
      <c r="BM14" s="320">
        <v>-40479</v>
      </c>
      <c r="BN14" s="320">
        <v>324866</v>
      </c>
      <c r="BO14" s="320">
        <v>116001</v>
      </c>
      <c r="BP14" s="320">
        <v>2933</v>
      </c>
      <c r="BQ14" s="320">
        <v>113068</v>
      </c>
      <c r="BR14" s="320">
        <v>16446</v>
      </c>
      <c r="BS14" s="320">
        <v>1460</v>
      </c>
      <c r="BT14" s="320">
        <v>14986</v>
      </c>
      <c r="BU14" s="320">
        <v>20734</v>
      </c>
      <c r="BV14" s="320">
        <v>19395</v>
      </c>
      <c r="BW14" s="320">
        <v>1339</v>
      </c>
      <c r="BX14" s="320">
        <v>15040</v>
      </c>
      <c r="BY14" s="320">
        <v>1390</v>
      </c>
      <c r="BZ14" s="320">
        <v>13650</v>
      </c>
      <c r="CA14" s="320">
        <v>8129</v>
      </c>
      <c r="CB14" s="320">
        <v>4732</v>
      </c>
      <c r="CC14" s="320">
        <v>3397</v>
      </c>
      <c r="CD14" s="320">
        <v>18575</v>
      </c>
      <c r="CE14" s="320">
        <v>7217</v>
      </c>
      <c r="CF14" s="320">
        <v>11358</v>
      </c>
      <c r="CG14" s="320"/>
      <c r="CH14" s="320"/>
      <c r="CI14" s="320"/>
      <c r="CJ14" s="320">
        <v>64927</v>
      </c>
      <c r="CK14" s="320">
        <v>13435</v>
      </c>
      <c r="CL14" s="320">
        <v>51492</v>
      </c>
      <c r="CM14" s="320"/>
      <c r="CN14" s="320"/>
      <c r="CO14" s="320">
        <v>0</v>
      </c>
      <c r="CP14" s="320">
        <v>3472</v>
      </c>
      <c r="CQ14" s="320">
        <v>1313</v>
      </c>
      <c r="CR14" s="320">
        <v>2159</v>
      </c>
      <c r="CS14" s="320">
        <v>4097</v>
      </c>
      <c r="CT14" s="320">
        <v>5</v>
      </c>
      <c r="CU14" s="320">
        <v>4092</v>
      </c>
      <c r="CV14" s="320">
        <v>6675</v>
      </c>
      <c r="CW14" s="320">
        <v>0</v>
      </c>
      <c r="CX14" s="320">
        <v>6675</v>
      </c>
      <c r="CY14" s="320">
        <v>0</v>
      </c>
      <c r="CZ14" s="320">
        <v>0</v>
      </c>
      <c r="DA14" s="320">
        <v>0</v>
      </c>
      <c r="DB14" s="320">
        <v>6727</v>
      </c>
      <c r="DC14" s="320">
        <v>374</v>
      </c>
      <c r="DD14" s="320">
        <v>6353</v>
      </c>
      <c r="DE14" s="320"/>
      <c r="DF14" s="320">
        <v>4962</v>
      </c>
      <c r="DG14" s="320"/>
      <c r="DH14" s="320"/>
      <c r="DI14" s="320">
        <v>0</v>
      </c>
      <c r="DJ14" s="320">
        <v>0</v>
      </c>
      <c r="DK14" s="320"/>
      <c r="DL14" s="320"/>
      <c r="DM14" s="320">
        <v>0</v>
      </c>
      <c r="DN14" s="320">
        <v>285785</v>
      </c>
      <c r="DO14" s="320">
        <v>52254</v>
      </c>
      <c r="DP14" s="320">
        <v>233531</v>
      </c>
      <c r="DQ14" s="320">
        <v>14489</v>
      </c>
      <c r="DR14" s="320">
        <v>12487</v>
      </c>
      <c r="DS14" s="320"/>
      <c r="DT14" s="320">
        <v>300274</v>
      </c>
      <c r="DU14" s="320">
        <v>64741</v>
      </c>
      <c r="DV14" s="320">
        <v>235533</v>
      </c>
      <c r="DW14" s="320">
        <v>919</v>
      </c>
      <c r="DX14" s="320">
        <v>0</v>
      </c>
      <c r="DY14" s="320">
        <v>919</v>
      </c>
      <c r="DZ14" s="320">
        <v>0</v>
      </c>
      <c r="EA14" s="320">
        <v>16040</v>
      </c>
      <c r="EB14" s="320">
        <v>53</v>
      </c>
      <c r="EC14" s="320">
        <v>-1708</v>
      </c>
      <c r="ED14" s="320">
        <v>0</v>
      </c>
      <c r="EE14" s="320">
        <v>-223</v>
      </c>
      <c r="EF14" s="320">
        <v>14502</v>
      </c>
      <c r="EG14" s="320">
        <v>144156</v>
      </c>
      <c r="EH14" s="320">
        <v>41335</v>
      </c>
      <c r="EI14" s="320">
        <v>52711</v>
      </c>
      <c r="EJ14" s="320">
        <v>21748</v>
      </c>
      <c r="EK14" s="320">
        <v>259950</v>
      </c>
      <c r="EL14" s="320">
        <v>10834</v>
      </c>
      <c r="EM14" s="320">
        <v>6959</v>
      </c>
      <c r="EN14" s="320">
        <v>0</v>
      </c>
      <c r="EO14" s="320">
        <v>-45721</v>
      </c>
      <c r="EP14" s="320">
        <v>54</v>
      </c>
      <c r="EQ14" s="320">
        <v>-27874</v>
      </c>
      <c r="ER14" s="323">
        <f t="shared" si="0"/>
        <v>314606</v>
      </c>
      <c r="ES14" s="323">
        <f t="shared" si="1"/>
        <v>325440</v>
      </c>
      <c r="ET14" s="323">
        <f t="shared" si="2"/>
        <v>325440</v>
      </c>
      <c r="EU14" s="323">
        <f t="shared" si="10"/>
        <v>-10834</v>
      </c>
      <c r="EV14" s="323">
        <f t="shared" si="3"/>
        <v>65490</v>
      </c>
      <c r="EW14" s="323">
        <f t="shared" si="4"/>
        <v>53003</v>
      </c>
      <c r="EX14" s="323">
        <f t="shared" si="5"/>
        <v>53003</v>
      </c>
      <c r="EY14" s="323">
        <f t="shared" si="6"/>
        <v>51492</v>
      </c>
      <c r="EZ14" s="323">
        <f t="shared" si="7"/>
        <v>35223</v>
      </c>
      <c r="FA14" s="323">
        <f t="shared" si="8"/>
        <v>31882</v>
      </c>
      <c r="FB14" s="323">
        <f t="shared" si="9"/>
        <v>3341</v>
      </c>
      <c r="FC14" s="320">
        <v>136829</v>
      </c>
      <c r="FD14" s="320">
        <v>417394</v>
      </c>
      <c r="FE14" s="320">
        <v>6893</v>
      </c>
      <c r="FF14" s="320">
        <v>109722</v>
      </c>
      <c r="FG14" s="320">
        <v>2986</v>
      </c>
      <c r="FH14" s="320">
        <v>2561</v>
      </c>
      <c r="FI14" s="320">
        <v>4604</v>
      </c>
      <c r="FJ14" s="320">
        <v>680989</v>
      </c>
      <c r="FK14" s="320">
        <v>3204</v>
      </c>
      <c r="FL14" s="320">
        <v>9005</v>
      </c>
      <c r="FM14" s="320">
        <v>688</v>
      </c>
      <c r="FN14" s="320">
        <v>0</v>
      </c>
      <c r="FO14" s="320">
        <v>0</v>
      </c>
      <c r="FP14" s="320">
        <v>54</v>
      </c>
      <c r="FQ14" s="320">
        <v>693940</v>
      </c>
      <c r="FR14" s="320">
        <v>0</v>
      </c>
      <c r="FS14" s="320"/>
      <c r="FT14" s="320">
        <v>0</v>
      </c>
      <c r="FU14" s="320"/>
      <c r="FV14" s="320">
        <v>857</v>
      </c>
      <c r="FW14" s="320">
        <v>23093</v>
      </c>
      <c r="FX14" s="320">
        <v>6780</v>
      </c>
      <c r="FY14" s="320">
        <v>30730</v>
      </c>
      <c r="FZ14" s="320">
        <v>724670</v>
      </c>
      <c r="GA14" s="320">
        <v>0</v>
      </c>
      <c r="GB14" s="320">
        <v>11287</v>
      </c>
      <c r="GC14" s="320">
        <v>32093</v>
      </c>
      <c r="GD14" s="320">
        <v>1315</v>
      </c>
      <c r="GE14" s="320">
        <v>0</v>
      </c>
      <c r="GF14" s="320">
        <v>0</v>
      </c>
      <c r="GG14" s="320">
        <v>44695</v>
      </c>
      <c r="GH14" s="320">
        <v>0</v>
      </c>
      <c r="GI14" s="320">
        <v>2508</v>
      </c>
      <c r="GJ14" s="320">
        <v>102762</v>
      </c>
      <c r="GK14" s="320">
        <v>120682</v>
      </c>
      <c r="GL14" s="320">
        <v>96630</v>
      </c>
      <c r="GM14" s="320"/>
      <c r="GN14" s="320">
        <v>339</v>
      </c>
      <c r="GO14" s="320">
        <v>322921</v>
      </c>
      <c r="GP14" s="320">
        <v>357054</v>
      </c>
      <c r="GQ14" s="320">
        <v>32188</v>
      </c>
      <c r="GR14" s="320">
        <v>324866</v>
      </c>
      <c r="GS14" s="320">
        <v>357054</v>
      </c>
      <c r="GT14" s="320">
        <v>136829</v>
      </c>
      <c r="GU14" s="320"/>
      <c r="GV14" s="325">
        <f t="shared" si="11"/>
        <v>228599</v>
      </c>
      <c r="GW14" s="325">
        <f t="shared" si="12"/>
        <v>6780</v>
      </c>
      <c r="GX14" s="325">
        <f t="shared" si="13"/>
        <v>221819</v>
      </c>
      <c r="HB14" s="323"/>
    </row>
    <row r="15" spans="1:210" s="315" customFormat="1">
      <c r="A15" s="28" t="s">
        <v>510</v>
      </c>
      <c r="B15" s="28" t="s">
        <v>501</v>
      </c>
      <c r="C15" s="29" t="s">
        <v>242</v>
      </c>
      <c r="D15" s="29" t="s">
        <v>253</v>
      </c>
      <c r="E15" s="29" t="s">
        <v>182</v>
      </c>
      <c r="F15" s="31">
        <v>12</v>
      </c>
      <c r="G15" s="320">
        <v>99920</v>
      </c>
      <c r="H15" s="320">
        <v>42997</v>
      </c>
      <c r="I15" s="320">
        <v>3800</v>
      </c>
      <c r="J15" s="320">
        <v>13301</v>
      </c>
      <c r="K15" s="320">
        <v>216625</v>
      </c>
      <c r="L15" s="320">
        <v>236238</v>
      </c>
      <c r="M15" s="320">
        <v>17849</v>
      </c>
      <c r="N15" s="320">
        <v>-8475</v>
      </c>
      <c r="O15" s="320">
        <v>4023</v>
      </c>
      <c r="P15" s="320">
        <v>-4452</v>
      </c>
      <c r="Q15" s="320">
        <v>280</v>
      </c>
      <c r="R15" s="320">
        <v>-4172</v>
      </c>
      <c r="S15" s="320">
        <v>13677</v>
      </c>
      <c r="T15" s="320">
        <v>4743</v>
      </c>
      <c r="U15" s="320">
        <v>-4433</v>
      </c>
      <c r="V15" s="320">
        <v>192</v>
      </c>
      <c r="W15" s="320">
        <v>-4241</v>
      </c>
      <c r="X15" s="320">
        <v>2246</v>
      </c>
      <c r="Y15" s="320">
        <v>-1995</v>
      </c>
      <c r="Z15" s="320">
        <v>2748</v>
      </c>
      <c r="AA15" s="320">
        <v>0</v>
      </c>
      <c r="AB15" s="320">
        <v>95</v>
      </c>
      <c r="AC15" s="320">
        <v>0</v>
      </c>
      <c r="AD15" s="320">
        <v>95</v>
      </c>
      <c r="AE15" s="320">
        <v>95</v>
      </c>
      <c r="AF15" s="320">
        <v>0</v>
      </c>
      <c r="AG15" s="320">
        <v>0</v>
      </c>
      <c r="AH15" s="320">
        <v>0</v>
      </c>
      <c r="AI15" s="320">
        <v>5399</v>
      </c>
      <c r="AJ15" s="320">
        <v>-1414</v>
      </c>
      <c r="AK15" s="320">
        <v>3985</v>
      </c>
      <c r="AL15" s="320">
        <v>0</v>
      </c>
      <c r="AM15" s="320">
        <v>0</v>
      </c>
      <c r="AN15" s="320">
        <v>0</v>
      </c>
      <c r="AO15" s="320">
        <v>1006</v>
      </c>
      <c r="AP15" s="320">
        <v>-33</v>
      </c>
      <c r="AQ15" s="320">
        <v>973</v>
      </c>
      <c r="AR15" s="320">
        <v>0</v>
      </c>
      <c r="AS15" s="320">
        <v>0</v>
      </c>
      <c r="AT15" s="320">
        <v>0</v>
      </c>
      <c r="AU15" s="320">
        <v>28997</v>
      </c>
      <c r="AV15" s="320">
        <v>-12908</v>
      </c>
      <c r="AW15" s="320">
        <v>0</v>
      </c>
      <c r="AX15" s="320">
        <v>5389</v>
      </c>
      <c r="AY15" s="320">
        <v>-7519</v>
      </c>
      <c r="AZ15" s="320">
        <v>0</v>
      </c>
      <c r="BA15" s="320">
        <v>-7519</v>
      </c>
      <c r="BB15" s="320">
        <v>21478</v>
      </c>
      <c r="BI15" s="320">
        <v>276835</v>
      </c>
      <c r="BJ15" s="320">
        <v>-2601</v>
      </c>
      <c r="BK15" s="320">
        <v>-5389</v>
      </c>
      <c r="BL15" s="320">
        <v>-7990</v>
      </c>
      <c r="BM15" s="320">
        <v>-7990</v>
      </c>
      <c r="BN15" s="320">
        <v>268845</v>
      </c>
      <c r="BO15" s="320">
        <v>98181</v>
      </c>
      <c r="BP15" s="320">
        <v>4787</v>
      </c>
      <c r="BQ15" s="320">
        <v>93394</v>
      </c>
      <c r="BR15" s="320">
        <v>14916</v>
      </c>
      <c r="BS15" s="320">
        <v>1175</v>
      </c>
      <c r="BT15" s="320">
        <v>13741</v>
      </c>
      <c r="BU15" s="320">
        <v>33126</v>
      </c>
      <c r="BV15" s="320">
        <v>28524</v>
      </c>
      <c r="BW15" s="320">
        <v>4602</v>
      </c>
      <c r="BX15" s="320">
        <v>26364</v>
      </c>
      <c r="BY15" s="320">
        <v>3007</v>
      </c>
      <c r="BZ15" s="320">
        <v>23357</v>
      </c>
      <c r="CA15" s="320">
        <v>4822</v>
      </c>
      <c r="CB15" s="320">
        <v>2576</v>
      </c>
      <c r="CC15" s="320">
        <v>2246</v>
      </c>
      <c r="CD15" s="320">
        <v>13216</v>
      </c>
      <c r="CE15" s="320">
        <v>875</v>
      </c>
      <c r="CF15" s="320">
        <v>12341</v>
      </c>
      <c r="CG15" s="320"/>
      <c r="CH15" s="320"/>
      <c r="CI15" s="320"/>
      <c r="CJ15" s="320">
        <v>69322</v>
      </c>
      <c r="CK15" s="320">
        <v>8503</v>
      </c>
      <c r="CL15" s="320">
        <v>60819</v>
      </c>
      <c r="CM15" s="320"/>
      <c r="CN15" s="320"/>
      <c r="CO15" s="320">
        <v>0</v>
      </c>
      <c r="CP15" s="320">
        <v>8228</v>
      </c>
      <c r="CQ15" s="320">
        <v>4504</v>
      </c>
      <c r="CR15" s="320">
        <v>3724</v>
      </c>
      <c r="CS15" s="320">
        <v>2846</v>
      </c>
      <c r="CT15" s="320">
        <v>93</v>
      </c>
      <c r="CU15" s="320">
        <v>2753</v>
      </c>
      <c r="CV15" s="320">
        <v>272</v>
      </c>
      <c r="CW15" s="320">
        <v>0</v>
      </c>
      <c r="CX15" s="320">
        <v>272</v>
      </c>
      <c r="CY15" s="320">
        <v>0</v>
      </c>
      <c r="CZ15" s="320">
        <v>0</v>
      </c>
      <c r="DA15" s="320">
        <v>0</v>
      </c>
      <c r="DB15" s="320">
        <v>10535</v>
      </c>
      <c r="DC15" s="320">
        <v>354</v>
      </c>
      <c r="DD15" s="320">
        <v>10181</v>
      </c>
      <c r="DE15" s="320"/>
      <c r="DF15" s="320">
        <v>0</v>
      </c>
      <c r="DG15" s="320"/>
      <c r="DH15" s="320"/>
      <c r="DI15" s="320">
        <v>0</v>
      </c>
      <c r="DJ15" s="320">
        <v>0</v>
      </c>
      <c r="DK15" s="320"/>
      <c r="DL15" s="320"/>
      <c r="DM15" s="320">
        <v>0</v>
      </c>
      <c r="DN15" s="320">
        <v>281828</v>
      </c>
      <c r="DO15" s="320">
        <v>54398</v>
      </c>
      <c r="DP15" s="320">
        <v>227430</v>
      </c>
      <c r="DQ15" s="320">
        <v>24446</v>
      </c>
      <c r="DR15" s="320">
        <v>20431</v>
      </c>
      <c r="DS15" s="320"/>
      <c r="DT15" s="320">
        <v>306274</v>
      </c>
      <c r="DU15" s="320">
        <v>74829</v>
      </c>
      <c r="DV15" s="320">
        <v>231445</v>
      </c>
      <c r="DW15" s="320">
        <v>9</v>
      </c>
      <c r="DX15" s="320">
        <v>0</v>
      </c>
      <c r="DY15" s="320">
        <v>9</v>
      </c>
      <c r="DZ15" s="320">
        <v>0</v>
      </c>
      <c r="EA15" s="320">
        <v>14865</v>
      </c>
      <c r="EB15" s="320">
        <v>811</v>
      </c>
      <c r="EC15" s="320">
        <v>-264</v>
      </c>
      <c r="ED15" s="320">
        <v>0</v>
      </c>
      <c r="EE15" s="320">
        <v>0</v>
      </c>
      <c r="EF15" s="320">
        <v>13790</v>
      </c>
      <c r="EG15" s="320">
        <v>151365</v>
      </c>
      <c r="EH15" s="320">
        <v>19319</v>
      </c>
      <c r="EI15" s="320">
        <v>45941</v>
      </c>
      <c r="EJ15" s="320">
        <v>15693</v>
      </c>
      <c r="EK15" s="320">
        <v>232318</v>
      </c>
      <c r="EL15" s="320">
        <v>-12908</v>
      </c>
      <c r="EM15" s="320">
        <v>14262</v>
      </c>
      <c r="EN15" s="320">
        <v>661</v>
      </c>
      <c r="EO15" s="320">
        <v>-17524</v>
      </c>
      <c r="EP15" s="320">
        <v>0</v>
      </c>
      <c r="EQ15" s="320">
        <v>-15509</v>
      </c>
      <c r="ER15" s="323">
        <f t="shared" si="0"/>
        <v>320875</v>
      </c>
      <c r="ES15" s="323">
        <f t="shared" si="1"/>
        <v>307967</v>
      </c>
      <c r="ET15" s="323">
        <f t="shared" si="2"/>
        <v>307967</v>
      </c>
      <c r="EU15" s="323">
        <f t="shared" si="10"/>
        <v>12908</v>
      </c>
      <c r="EV15" s="323">
        <f t="shared" si="3"/>
        <v>75649</v>
      </c>
      <c r="EW15" s="323">
        <f t="shared" si="4"/>
        <v>55218</v>
      </c>
      <c r="EX15" s="323">
        <f t="shared" si="5"/>
        <v>55218</v>
      </c>
      <c r="EY15" s="323">
        <f t="shared" si="6"/>
        <v>60819</v>
      </c>
      <c r="EZ15" s="323">
        <f t="shared" si="7"/>
        <v>57572</v>
      </c>
      <c r="FA15" s="323">
        <f t="shared" si="8"/>
        <v>48955</v>
      </c>
      <c r="FB15" s="323">
        <f t="shared" si="9"/>
        <v>8617</v>
      </c>
      <c r="FC15" s="320">
        <v>289350</v>
      </c>
      <c r="FD15" s="320">
        <v>344671</v>
      </c>
      <c r="FE15" s="320">
        <v>9882</v>
      </c>
      <c r="FF15" s="320">
        <v>51224</v>
      </c>
      <c r="FG15" s="320">
        <v>19340</v>
      </c>
      <c r="FH15" s="320">
        <v>62</v>
      </c>
      <c r="FI15" s="320">
        <v>16623</v>
      </c>
      <c r="FJ15" s="320">
        <v>731152</v>
      </c>
      <c r="FK15" s="320">
        <v>547</v>
      </c>
      <c r="FL15" s="320">
        <v>0</v>
      </c>
      <c r="FM15" s="320">
        <v>0</v>
      </c>
      <c r="FN15" s="320">
        <v>0</v>
      </c>
      <c r="FO15" s="320">
        <v>2976</v>
      </c>
      <c r="FP15" s="320">
        <v>7305</v>
      </c>
      <c r="FQ15" s="320">
        <v>741980</v>
      </c>
      <c r="FR15" s="320">
        <v>47</v>
      </c>
      <c r="FS15" s="320"/>
      <c r="FT15" s="320">
        <v>1145</v>
      </c>
      <c r="FU15" s="320"/>
      <c r="FV15" s="320">
        <v>342</v>
      </c>
      <c r="FW15" s="320">
        <v>17692</v>
      </c>
      <c r="FX15" s="320">
        <v>0</v>
      </c>
      <c r="FY15" s="320">
        <v>19226</v>
      </c>
      <c r="FZ15" s="320">
        <v>761206</v>
      </c>
      <c r="GA15" s="320">
        <v>4716</v>
      </c>
      <c r="GB15" s="320">
        <v>16580</v>
      </c>
      <c r="GC15" s="320">
        <v>23793</v>
      </c>
      <c r="GD15" s="320">
        <v>0</v>
      </c>
      <c r="GE15" s="320">
        <v>0</v>
      </c>
      <c r="GF15" s="320">
        <v>0</v>
      </c>
      <c r="GG15" s="320">
        <v>45089</v>
      </c>
      <c r="GH15" s="320">
        <v>0</v>
      </c>
      <c r="GI15" s="320">
        <v>5680</v>
      </c>
      <c r="GJ15" s="320">
        <v>94033</v>
      </c>
      <c r="GK15" s="320">
        <v>275926</v>
      </c>
      <c r="GL15" s="320">
        <v>50005</v>
      </c>
      <c r="GM15" s="320"/>
      <c r="GN15" s="320">
        <v>150</v>
      </c>
      <c r="GO15" s="320">
        <v>425794</v>
      </c>
      <c r="GP15" s="320">
        <v>290323</v>
      </c>
      <c r="GQ15" s="320">
        <v>21478</v>
      </c>
      <c r="GR15" s="320">
        <v>268845</v>
      </c>
      <c r="GS15" s="320">
        <v>290323</v>
      </c>
      <c r="GT15" s="320">
        <v>289350</v>
      </c>
      <c r="GU15" s="320"/>
      <c r="GV15" s="325">
        <f t="shared" si="11"/>
        <v>347227</v>
      </c>
      <c r="GW15" s="325">
        <f t="shared" si="12"/>
        <v>47</v>
      </c>
      <c r="GX15" s="325">
        <f t="shared" si="13"/>
        <v>347180</v>
      </c>
      <c r="HB15" s="323"/>
    </row>
    <row r="16" spans="1:210" s="315" customFormat="1">
      <c r="A16" s="28" t="s">
        <v>511</v>
      </c>
      <c r="B16" s="28" t="s">
        <v>501</v>
      </c>
      <c r="C16" s="29" t="s">
        <v>242</v>
      </c>
      <c r="D16" s="29" t="s">
        <v>254</v>
      </c>
      <c r="E16" s="29" t="s">
        <v>182</v>
      </c>
      <c r="F16" s="31">
        <v>12</v>
      </c>
      <c r="G16" s="320">
        <v>90810</v>
      </c>
      <c r="H16" s="320">
        <v>37300</v>
      </c>
      <c r="I16" s="320">
        <v>3900</v>
      </c>
      <c r="J16" s="320">
        <v>16195</v>
      </c>
      <c r="K16" s="320">
        <v>221033</v>
      </c>
      <c r="L16" s="320">
        <v>229243</v>
      </c>
      <c r="M16" s="320">
        <v>12588</v>
      </c>
      <c r="N16" s="320">
        <v>6372</v>
      </c>
      <c r="O16" s="320">
        <v>2769</v>
      </c>
      <c r="P16" s="320">
        <v>9141</v>
      </c>
      <c r="Q16" s="320">
        <v>-7919</v>
      </c>
      <c r="R16" s="320">
        <v>1222</v>
      </c>
      <c r="S16" s="320">
        <v>13810</v>
      </c>
      <c r="T16" s="320">
        <v>724</v>
      </c>
      <c r="U16" s="320">
        <v>-3953</v>
      </c>
      <c r="V16" s="320">
        <v>4089</v>
      </c>
      <c r="W16" s="320">
        <v>136</v>
      </c>
      <c r="X16" s="320">
        <v>150</v>
      </c>
      <c r="Y16" s="320">
        <v>286</v>
      </c>
      <c r="Z16" s="320">
        <v>1010</v>
      </c>
      <c r="AA16" s="320">
        <v>17347</v>
      </c>
      <c r="AB16" s="320">
        <v>-2600</v>
      </c>
      <c r="AC16" s="320">
        <v>6123</v>
      </c>
      <c r="AD16" s="320">
        <v>3523</v>
      </c>
      <c r="AE16" s="320">
        <v>20870</v>
      </c>
      <c r="AF16" s="320">
        <v>0</v>
      </c>
      <c r="AG16" s="320">
        <v>0</v>
      </c>
      <c r="AH16" s="320">
        <v>0</v>
      </c>
      <c r="AI16" s="320">
        <v>0</v>
      </c>
      <c r="AJ16" s="320">
        <v>0</v>
      </c>
      <c r="AK16" s="320">
        <v>0</v>
      </c>
      <c r="AL16" s="320">
        <v>6824</v>
      </c>
      <c r="AM16" s="320">
        <v>1588</v>
      </c>
      <c r="AN16" s="320">
        <v>8412</v>
      </c>
      <c r="AO16" s="320">
        <v>1122</v>
      </c>
      <c r="AP16" s="320">
        <v>58</v>
      </c>
      <c r="AQ16" s="320">
        <v>1180</v>
      </c>
      <c r="AR16" s="320">
        <v>0</v>
      </c>
      <c r="AS16" s="320">
        <v>0</v>
      </c>
      <c r="AT16" s="320">
        <v>0</v>
      </c>
      <c r="AU16" s="320">
        <v>38605</v>
      </c>
      <c r="AV16" s="320">
        <v>2419</v>
      </c>
      <c r="AW16" s="320">
        <v>0</v>
      </c>
      <c r="AX16" s="320">
        <v>4258</v>
      </c>
      <c r="AY16" s="320">
        <v>6677</v>
      </c>
      <c r="AZ16" s="320">
        <v>0</v>
      </c>
      <c r="BA16" s="320">
        <v>6677</v>
      </c>
      <c r="BB16" s="320">
        <v>45282</v>
      </c>
      <c r="BI16" s="320">
        <v>205815</v>
      </c>
      <c r="BJ16" s="320">
        <v>-8321</v>
      </c>
      <c r="BK16" s="320">
        <v>-4258</v>
      </c>
      <c r="BL16" s="320">
        <v>-12579</v>
      </c>
      <c r="BM16" s="320">
        <v>-12579</v>
      </c>
      <c r="BN16" s="320">
        <v>193236</v>
      </c>
      <c r="BO16" s="320">
        <v>127969</v>
      </c>
      <c r="BP16" s="320">
        <v>12145</v>
      </c>
      <c r="BQ16" s="320">
        <v>115824</v>
      </c>
      <c r="BR16" s="320">
        <v>11680</v>
      </c>
      <c r="BS16" s="320">
        <v>3910</v>
      </c>
      <c r="BT16" s="320">
        <v>7770</v>
      </c>
      <c r="BU16" s="320">
        <v>17029</v>
      </c>
      <c r="BV16" s="320">
        <v>15847</v>
      </c>
      <c r="BW16" s="320">
        <v>1182</v>
      </c>
      <c r="BX16" s="320">
        <v>18260</v>
      </c>
      <c r="BY16" s="320">
        <v>5039</v>
      </c>
      <c r="BZ16" s="320">
        <v>13221</v>
      </c>
      <c r="CA16" s="320">
        <v>4152</v>
      </c>
      <c r="CB16" s="320">
        <v>1454</v>
      </c>
      <c r="CC16" s="320">
        <v>2698</v>
      </c>
      <c r="CD16" s="320">
        <v>15059</v>
      </c>
      <c r="CE16" s="320">
        <v>1683</v>
      </c>
      <c r="CF16" s="320">
        <v>13376</v>
      </c>
      <c r="CG16" s="320"/>
      <c r="CH16" s="320"/>
      <c r="CI16" s="320"/>
      <c r="CJ16" s="320">
        <v>56046</v>
      </c>
      <c r="CK16" s="320">
        <v>11631</v>
      </c>
      <c r="CL16" s="320">
        <v>44415</v>
      </c>
      <c r="CM16" s="320"/>
      <c r="CN16" s="320"/>
      <c r="CO16" s="320">
        <v>0</v>
      </c>
      <c r="CP16" s="320">
        <v>4038</v>
      </c>
      <c r="CQ16" s="320">
        <v>111</v>
      </c>
      <c r="CR16" s="320">
        <v>3927</v>
      </c>
      <c r="CS16" s="320">
        <v>2971</v>
      </c>
      <c r="CT16" s="320">
        <v>0</v>
      </c>
      <c r="CU16" s="320">
        <v>2971</v>
      </c>
      <c r="CV16" s="320">
        <v>1870</v>
      </c>
      <c r="CW16" s="320">
        <v>60</v>
      </c>
      <c r="CX16" s="320">
        <v>1810</v>
      </c>
      <c r="CY16" s="320">
        <v>0</v>
      </c>
      <c r="CZ16" s="320">
        <v>0</v>
      </c>
      <c r="DA16" s="320">
        <v>0</v>
      </c>
      <c r="DB16" s="320">
        <v>6746</v>
      </c>
      <c r="DC16" s="320">
        <v>61</v>
      </c>
      <c r="DD16" s="320">
        <v>6685</v>
      </c>
      <c r="DE16" s="320"/>
      <c r="DF16" s="320">
        <v>3469</v>
      </c>
      <c r="DG16" s="320"/>
      <c r="DH16" s="320"/>
      <c r="DI16" s="320">
        <v>0</v>
      </c>
      <c r="DJ16" s="320">
        <v>0</v>
      </c>
      <c r="DK16" s="320"/>
      <c r="DL16" s="320"/>
      <c r="DM16" s="320">
        <v>0</v>
      </c>
      <c r="DN16" s="320">
        <v>269289</v>
      </c>
      <c r="DO16" s="320">
        <v>51941</v>
      </c>
      <c r="DP16" s="320">
        <v>217348</v>
      </c>
      <c r="DQ16" s="320">
        <v>10402</v>
      </c>
      <c r="DR16" s="320">
        <v>9035</v>
      </c>
      <c r="DS16" s="320"/>
      <c r="DT16" s="320">
        <v>279691</v>
      </c>
      <c r="DU16" s="320">
        <v>60976</v>
      </c>
      <c r="DV16" s="320">
        <v>218715</v>
      </c>
      <c r="DW16" s="320">
        <v>17</v>
      </c>
      <c r="DX16" s="320">
        <v>126</v>
      </c>
      <c r="DY16" s="320">
        <v>143</v>
      </c>
      <c r="DZ16" s="320">
        <v>0</v>
      </c>
      <c r="EA16" s="320">
        <v>11805</v>
      </c>
      <c r="EB16" s="320">
        <v>627</v>
      </c>
      <c r="EC16" s="320">
        <v>-947</v>
      </c>
      <c r="ED16" s="320">
        <v>-1641</v>
      </c>
      <c r="EE16" s="320">
        <v>0</v>
      </c>
      <c r="EF16" s="320">
        <v>11872</v>
      </c>
      <c r="EG16" s="320">
        <v>165017</v>
      </c>
      <c r="EH16" s="320">
        <v>11916</v>
      </c>
      <c r="EI16" s="320">
        <v>44100</v>
      </c>
      <c r="EJ16" s="320">
        <v>11830</v>
      </c>
      <c r="EK16" s="320">
        <v>232863</v>
      </c>
      <c r="EL16" s="320">
        <v>2419</v>
      </c>
      <c r="EM16" s="320">
        <v>22249</v>
      </c>
      <c r="EN16" s="320">
        <v>-3353</v>
      </c>
      <c r="EO16" s="320">
        <v>-27217</v>
      </c>
      <c r="EP16" s="320">
        <v>0</v>
      </c>
      <c r="EQ16" s="320">
        <v>-5902</v>
      </c>
      <c r="ER16" s="323">
        <f t="shared" si="0"/>
        <v>290549</v>
      </c>
      <c r="ES16" s="323">
        <f t="shared" si="1"/>
        <v>292842</v>
      </c>
      <c r="ET16" s="323">
        <f t="shared" si="2"/>
        <v>292782</v>
      </c>
      <c r="EU16" s="323">
        <f t="shared" si="10"/>
        <v>-2233</v>
      </c>
      <c r="EV16" s="323">
        <f t="shared" si="3"/>
        <v>59979</v>
      </c>
      <c r="EW16" s="323">
        <f t="shared" si="4"/>
        <v>50944</v>
      </c>
      <c r="EX16" s="323">
        <f t="shared" si="5"/>
        <v>50884</v>
      </c>
      <c r="EY16" s="323">
        <f t="shared" si="6"/>
        <v>44415</v>
      </c>
      <c r="EZ16" s="323">
        <f t="shared" si="7"/>
        <v>27431</v>
      </c>
      <c r="FA16" s="323">
        <f t="shared" si="8"/>
        <v>24882</v>
      </c>
      <c r="FB16" s="323">
        <f t="shared" si="9"/>
        <v>2549</v>
      </c>
      <c r="FC16" s="320">
        <v>104989</v>
      </c>
      <c r="FD16" s="320">
        <v>329371</v>
      </c>
      <c r="FE16" s="320">
        <v>6746</v>
      </c>
      <c r="FF16" s="320">
        <v>22519</v>
      </c>
      <c r="FG16" s="320">
        <v>609</v>
      </c>
      <c r="FH16" s="320">
        <v>0</v>
      </c>
      <c r="FI16" s="320">
        <v>7640</v>
      </c>
      <c r="FJ16" s="320">
        <v>471874</v>
      </c>
      <c r="FK16" s="320">
        <v>262</v>
      </c>
      <c r="FL16" s="320">
        <v>16699</v>
      </c>
      <c r="FM16" s="320">
        <v>197</v>
      </c>
      <c r="FN16" s="320">
        <v>0</v>
      </c>
      <c r="FO16" s="320">
        <v>105</v>
      </c>
      <c r="FP16" s="320">
        <v>0</v>
      </c>
      <c r="FQ16" s="320">
        <v>489137</v>
      </c>
      <c r="FR16" s="320">
        <v>0</v>
      </c>
      <c r="FS16" s="320"/>
      <c r="FT16" s="320">
        <v>86</v>
      </c>
      <c r="FU16" s="320"/>
      <c r="FV16" s="320">
        <v>551</v>
      </c>
      <c r="FW16" s="320">
        <v>14282</v>
      </c>
      <c r="FX16" s="320">
        <v>22168</v>
      </c>
      <c r="FY16" s="320">
        <v>37087</v>
      </c>
      <c r="FZ16" s="320">
        <v>526224</v>
      </c>
      <c r="GA16" s="320">
        <v>0</v>
      </c>
      <c r="GB16" s="320">
        <v>2839</v>
      </c>
      <c r="GC16" s="320">
        <v>33962</v>
      </c>
      <c r="GD16" s="320">
        <v>70</v>
      </c>
      <c r="GE16" s="320">
        <v>0</v>
      </c>
      <c r="GF16" s="320">
        <v>0</v>
      </c>
      <c r="GG16" s="320">
        <v>36871</v>
      </c>
      <c r="GH16" s="320">
        <v>0</v>
      </c>
      <c r="GI16" s="320">
        <v>1356</v>
      </c>
      <c r="GJ16" s="320">
        <v>80703</v>
      </c>
      <c r="GK16" s="320">
        <v>80625</v>
      </c>
      <c r="GL16" s="320">
        <v>87877</v>
      </c>
      <c r="GM16" s="320"/>
      <c r="GN16" s="320">
        <v>274</v>
      </c>
      <c r="GO16" s="320">
        <v>250835</v>
      </c>
      <c r="GP16" s="320">
        <v>238518</v>
      </c>
      <c r="GQ16" s="320">
        <v>45282</v>
      </c>
      <c r="GR16" s="320">
        <v>193236</v>
      </c>
      <c r="GS16" s="320">
        <v>238518</v>
      </c>
      <c r="GT16" s="320">
        <v>104989</v>
      </c>
      <c r="GU16" s="320"/>
      <c r="GV16" s="325">
        <f t="shared" si="11"/>
        <v>171341</v>
      </c>
      <c r="GW16" s="325">
        <f t="shared" si="12"/>
        <v>22168</v>
      </c>
      <c r="GX16" s="325">
        <f t="shared" si="13"/>
        <v>149173</v>
      </c>
      <c r="HB16" s="323"/>
    </row>
    <row r="17" spans="1:210" s="315" customFormat="1">
      <c r="A17" s="28" t="s">
        <v>512</v>
      </c>
      <c r="B17" s="28" t="s">
        <v>501</v>
      </c>
      <c r="C17" s="29" t="s">
        <v>242</v>
      </c>
      <c r="D17" s="29" t="s">
        <v>197</v>
      </c>
      <c r="E17" s="29" t="s">
        <v>182</v>
      </c>
      <c r="F17" s="31">
        <v>12</v>
      </c>
      <c r="G17" s="320">
        <v>477940</v>
      </c>
      <c r="H17" s="320">
        <v>224041</v>
      </c>
      <c r="I17" s="320">
        <v>15900</v>
      </c>
      <c r="J17" s="320">
        <v>44433</v>
      </c>
      <c r="K17" s="320">
        <v>983537</v>
      </c>
      <c r="L17" s="320">
        <v>1059740</v>
      </c>
      <c r="M17" s="320">
        <v>89634</v>
      </c>
      <c r="N17" s="320">
        <v>18591</v>
      </c>
      <c r="O17" s="320">
        <v>-6634</v>
      </c>
      <c r="P17" s="320">
        <v>11957</v>
      </c>
      <c r="Q17" s="320">
        <v>-153</v>
      </c>
      <c r="R17" s="320">
        <v>11804</v>
      </c>
      <c r="S17" s="320">
        <v>101438</v>
      </c>
      <c r="T17" s="320">
        <v>0</v>
      </c>
      <c r="U17" s="320">
        <v>-2093</v>
      </c>
      <c r="V17" s="320">
        <v>5607</v>
      </c>
      <c r="W17" s="320">
        <v>3514</v>
      </c>
      <c r="X17" s="320">
        <v>-3514</v>
      </c>
      <c r="Y17" s="320">
        <v>0</v>
      </c>
      <c r="Z17" s="320">
        <v>0</v>
      </c>
      <c r="AA17" s="320">
        <v>0</v>
      </c>
      <c r="AB17" s="320">
        <v>0</v>
      </c>
      <c r="AC17" s="320">
        <v>0</v>
      </c>
      <c r="AD17" s="320">
        <v>0</v>
      </c>
      <c r="AE17" s="320">
        <v>0</v>
      </c>
      <c r="AF17" s="320">
        <v>1541</v>
      </c>
      <c r="AG17" s="320">
        <v>5992</v>
      </c>
      <c r="AH17" s="320">
        <v>7533</v>
      </c>
      <c r="AI17" s="320">
        <v>16390</v>
      </c>
      <c r="AJ17" s="320">
        <v>-21</v>
      </c>
      <c r="AK17" s="320">
        <v>16369</v>
      </c>
      <c r="AL17" s="320">
        <v>15404</v>
      </c>
      <c r="AM17" s="320">
        <v>3589</v>
      </c>
      <c r="AN17" s="320">
        <v>18993</v>
      </c>
      <c r="AO17" s="320">
        <v>0</v>
      </c>
      <c r="AP17" s="320">
        <v>0</v>
      </c>
      <c r="AQ17" s="320">
        <v>0</v>
      </c>
      <c r="AR17" s="320">
        <v>0</v>
      </c>
      <c r="AS17" s="320">
        <v>0</v>
      </c>
      <c r="AT17" s="320">
        <v>0</v>
      </c>
      <c r="AU17" s="320">
        <v>122969</v>
      </c>
      <c r="AV17" s="320">
        <v>16498</v>
      </c>
      <c r="AW17" s="320">
        <v>8421</v>
      </c>
      <c r="AX17" s="320">
        <v>-3555</v>
      </c>
      <c r="AY17" s="320">
        <v>21364</v>
      </c>
      <c r="AZ17" s="320">
        <v>0</v>
      </c>
      <c r="BA17" s="320">
        <v>21364</v>
      </c>
      <c r="BB17" s="320">
        <v>144333</v>
      </c>
      <c r="BI17" s="320">
        <v>1716665</v>
      </c>
      <c r="BJ17" s="320">
        <v>35017</v>
      </c>
      <c r="BK17" s="320">
        <v>3555</v>
      </c>
      <c r="BL17" s="320">
        <v>38572</v>
      </c>
      <c r="BM17" s="320">
        <v>38572</v>
      </c>
      <c r="BN17" s="320">
        <v>1755237</v>
      </c>
      <c r="BO17" s="320">
        <v>353280</v>
      </c>
      <c r="BP17" s="320">
        <v>12816</v>
      </c>
      <c r="BQ17" s="320">
        <v>340464</v>
      </c>
      <c r="BR17" s="320">
        <v>92371</v>
      </c>
      <c r="BS17" s="320">
        <v>20424</v>
      </c>
      <c r="BT17" s="320">
        <v>71947</v>
      </c>
      <c r="BU17" s="320">
        <v>294634</v>
      </c>
      <c r="BV17" s="320">
        <v>263366</v>
      </c>
      <c r="BW17" s="320">
        <v>31268</v>
      </c>
      <c r="BX17" s="320">
        <v>82157</v>
      </c>
      <c r="BY17" s="320">
        <v>11064</v>
      </c>
      <c r="BZ17" s="320">
        <v>71093</v>
      </c>
      <c r="CA17" s="320">
        <v>58591</v>
      </c>
      <c r="CB17" s="320">
        <v>19997</v>
      </c>
      <c r="CC17" s="320">
        <v>38594</v>
      </c>
      <c r="CD17" s="320">
        <v>99612</v>
      </c>
      <c r="CE17" s="320">
        <v>42725</v>
      </c>
      <c r="CF17" s="320">
        <v>56887</v>
      </c>
      <c r="CG17" s="320"/>
      <c r="CH17" s="320"/>
      <c r="CI17" s="320"/>
      <c r="CJ17" s="320">
        <v>347227</v>
      </c>
      <c r="CK17" s="320">
        <v>63311</v>
      </c>
      <c r="CL17" s="320">
        <v>283916</v>
      </c>
      <c r="CM17" s="320"/>
      <c r="CN17" s="320"/>
      <c r="CO17" s="320">
        <v>0</v>
      </c>
      <c r="CP17" s="320">
        <v>21470</v>
      </c>
      <c r="CQ17" s="320">
        <v>15414</v>
      </c>
      <c r="CR17" s="320">
        <v>6056</v>
      </c>
      <c r="CS17" s="320">
        <v>12414</v>
      </c>
      <c r="CT17" s="320">
        <v>1130</v>
      </c>
      <c r="CU17" s="320">
        <v>11284</v>
      </c>
      <c r="CV17" s="320">
        <v>19352</v>
      </c>
      <c r="CW17" s="320">
        <v>0</v>
      </c>
      <c r="CX17" s="320">
        <v>19352</v>
      </c>
      <c r="CY17" s="320">
        <v>0</v>
      </c>
      <c r="CZ17" s="320">
        <v>0</v>
      </c>
      <c r="DA17" s="320">
        <v>0</v>
      </c>
      <c r="DB17" s="320">
        <v>45628</v>
      </c>
      <c r="DC17" s="320">
        <v>1906</v>
      </c>
      <c r="DD17" s="320">
        <v>43722</v>
      </c>
      <c r="DE17" s="320"/>
      <c r="DF17" s="320">
        <v>21051</v>
      </c>
      <c r="DG17" s="320"/>
      <c r="DH17" s="320"/>
      <c r="DI17" s="320">
        <v>0</v>
      </c>
      <c r="DJ17" s="320">
        <v>0</v>
      </c>
      <c r="DK17" s="320"/>
      <c r="DL17" s="320"/>
      <c r="DM17" s="320">
        <v>-3288</v>
      </c>
      <c r="DN17" s="320">
        <v>1476010</v>
      </c>
      <c r="DO17" s="320">
        <v>483664</v>
      </c>
      <c r="DP17" s="320">
        <v>992346</v>
      </c>
      <c r="DQ17" s="320">
        <v>76676</v>
      </c>
      <c r="DR17" s="320">
        <v>91476</v>
      </c>
      <c r="DS17" s="320"/>
      <c r="DT17" s="320">
        <v>1552686</v>
      </c>
      <c r="DU17" s="320">
        <v>575140</v>
      </c>
      <c r="DV17" s="320">
        <v>977546</v>
      </c>
      <c r="DW17" s="320">
        <v>2033</v>
      </c>
      <c r="DX17" s="320">
        <v>0</v>
      </c>
      <c r="DY17" s="320">
        <v>2033</v>
      </c>
      <c r="DZ17" s="320">
        <v>5501</v>
      </c>
      <c r="EA17" s="320">
        <v>71460</v>
      </c>
      <c r="EB17" s="320">
        <v>4814</v>
      </c>
      <c r="EC17" s="320">
        <v>-4623</v>
      </c>
      <c r="ED17" s="320">
        <v>19</v>
      </c>
      <c r="EE17" s="320">
        <v>0</v>
      </c>
      <c r="EF17" s="320">
        <v>56503</v>
      </c>
      <c r="EG17" s="320">
        <v>458120</v>
      </c>
      <c r="EH17" s="320">
        <v>297442</v>
      </c>
      <c r="EI17" s="320">
        <v>227975</v>
      </c>
      <c r="EJ17" s="320">
        <v>64977</v>
      </c>
      <c r="EK17" s="320">
        <v>1048514</v>
      </c>
      <c r="EL17" s="320">
        <v>16498</v>
      </c>
      <c r="EM17" s="320">
        <v>110880</v>
      </c>
      <c r="EN17" s="320">
        <v>0</v>
      </c>
      <c r="EO17" s="320">
        <v>-66159</v>
      </c>
      <c r="EP17" s="320">
        <v>-1283</v>
      </c>
      <c r="EQ17" s="320">
        <v>59936</v>
      </c>
      <c r="ER17" s="323">
        <f t="shared" si="0"/>
        <v>1619523</v>
      </c>
      <c r="ES17" s="323">
        <f t="shared" si="1"/>
        <v>1636021</v>
      </c>
      <c r="ET17" s="323">
        <f t="shared" si="2"/>
        <v>1636021</v>
      </c>
      <c r="EU17" s="323">
        <f t="shared" si="10"/>
        <v>-16498</v>
      </c>
      <c r="EV17" s="323">
        <f t="shared" si="3"/>
        <v>587507</v>
      </c>
      <c r="EW17" s="323">
        <f t="shared" si="4"/>
        <v>496031</v>
      </c>
      <c r="EX17" s="323">
        <f t="shared" si="5"/>
        <v>496031</v>
      </c>
      <c r="EY17" s="323">
        <f t="shared" si="6"/>
        <v>283916</v>
      </c>
      <c r="EZ17" s="323">
        <f t="shared" si="7"/>
        <v>371310</v>
      </c>
      <c r="FA17" s="323">
        <f t="shared" si="8"/>
        <v>354842</v>
      </c>
      <c r="FB17" s="323">
        <f t="shared" si="9"/>
        <v>16468</v>
      </c>
      <c r="FC17" s="320">
        <v>1028599</v>
      </c>
      <c r="FD17" s="320">
        <v>1685840</v>
      </c>
      <c r="FE17" s="320">
        <v>25039</v>
      </c>
      <c r="FF17" s="320">
        <v>807186</v>
      </c>
      <c r="FG17" s="320">
        <v>11618</v>
      </c>
      <c r="FH17" s="320">
        <v>39115</v>
      </c>
      <c r="FI17" s="320">
        <v>100148</v>
      </c>
      <c r="FJ17" s="320">
        <v>3697545</v>
      </c>
      <c r="FK17" s="320">
        <v>37232</v>
      </c>
      <c r="FL17" s="320">
        <v>13197</v>
      </c>
      <c r="FM17" s="320">
        <v>979</v>
      </c>
      <c r="FN17" s="320">
        <v>0</v>
      </c>
      <c r="FO17" s="320">
        <v>26813</v>
      </c>
      <c r="FP17" s="320">
        <v>78686</v>
      </c>
      <c r="FQ17" s="320">
        <v>3854452</v>
      </c>
      <c r="FR17" s="320">
        <v>22304</v>
      </c>
      <c r="FS17" s="320"/>
      <c r="FT17" s="320">
        <v>3185</v>
      </c>
      <c r="FU17" s="320"/>
      <c r="FV17" s="320">
        <v>2800</v>
      </c>
      <c r="FW17" s="320">
        <v>73754</v>
      </c>
      <c r="FX17" s="320">
        <v>195831</v>
      </c>
      <c r="FY17" s="320">
        <v>297874</v>
      </c>
      <c r="FZ17" s="320">
        <v>4152326</v>
      </c>
      <c r="GA17" s="320">
        <v>0</v>
      </c>
      <c r="GB17" s="320">
        <v>33564</v>
      </c>
      <c r="GC17" s="320">
        <v>183725</v>
      </c>
      <c r="GD17" s="320">
        <v>35409</v>
      </c>
      <c r="GE17" s="320">
        <v>0</v>
      </c>
      <c r="GF17" s="320">
        <v>0</v>
      </c>
      <c r="GG17" s="320">
        <v>252698</v>
      </c>
      <c r="GH17" s="320">
        <v>0</v>
      </c>
      <c r="GI17" s="320">
        <v>0</v>
      </c>
      <c r="GJ17" s="320">
        <v>381215</v>
      </c>
      <c r="GK17" s="320">
        <v>1408752</v>
      </c>
      <c r="GL17" s="320">
        <v>210091</v>
      </c>
      <c r="GM17" s="320"/>
      <c r="GN17" s="320">
        <v>0</v>
      </c>
      <c r="GO17" s="320">
        <v>2000058</v>
      </c>
      <c r="GP17" s="320">
        <v>1899570</v>
      </c>
      <c r="GQ17" s="320">
        <v>144333</v>
      </c>
      <c r="GR17" s="320">
        <v>1755237</v>
      </c>
      <c r="GS17" s="320">
        <v>1899570</v>
      </c>
      <c r="GT17" s="320">
        <v>1028599</v>
      </c>
      <c r="GU17" s="320"/>
      <c r="GV17" s="325">
        <f t="shared" si="11"/>
        <v>1652407</v>
      </c>
      <c r="GW17" s="325">
        <f t="shared" si="12"/>
        <v>218135</v>
      </c>
      <c r="GX17" s="325">
        <f t="shared" si="13"/>
        <v>1434272</v>
      </c>
      <c r="HB17" s="323"/>
    </row>
    <row r="18" spans="1:210" s="315" customFormat="1">
      <c r="A18" s="28" t="s">
        <v>513</v>
      </c>
      <c r="B18" s="28" t="s">
        <v>501</v>
      </c>
      <c r="C18" s="29" t="s">
        <v>242</v>
      </c>
      <c r="D18" s="29" t="s">
        <v>255</v>
      </c>
      <c r="E18" s="29" t="s">
        <v>182</v>
      </c>
      <c r="F18" s="31">
        <v>12</v>
      </c>
      <c r="G18" s="320">
        <v>27690</v>
      </c>
      <c r="H18" s="320">
        <v>12589</v>
      </c>
      <c r="I18" s="320">
        <v>6700</v>
      </c>
      <c r="J18" s="320">
        <v>3550</v>
      </c>
      <c r="K18" s="320">
        <v>119402</v>
      </c>
      <c r="L18" s="320">
        <v>119402</v>
      </c>
      <c r="M18" s="320">
        <v>14644</v>
      </c>
      <c r="N18" s="320">
        <v>14930</v>
      </c>
      <c r="O18" s="320">
        <v>-11399</v>
      </c>
      <c r="P18" s="320">
        <v>3531</v>
      </c>
      <c r="Q18" s="320">
        <v>0</v>
      </c>
      <c r="R18" s="320">
        <v>3531</v>
      </c>
      <c r="S18" s="320">
        <v>18175</v>
      </c>
      <c r="T18" s="320">
        <v>0</v>
      </c>
      <c r="U18" s="320">
        <v>0</v>
      </c>
      <c r="V18" s="320">
        <v>0</v>
      </c>
      <c r="W18" s="320">
        <v>0</v>
      </c>
      <c r="X18" s="320">
        <v>0</v>
      </c>
      <c r="Y18" s="320">
        <v>0</v>
      </c>
      <c r="Z18" s="320">
        <v>0</v>
      </c>
      <c r="AA18" s="320">
        <v>691</v>
      </c>
      <c r="AB18" s="320">
        <v>126</v>
      </c>
      <c r="AC18" s="320">
        <v>0</v>
      </c>
      <c r="AD18" s="320">
        <v>126</v>
      </c>
      <c r="AE18" s="320">
        <v>817</v>
      </c>
      <c r="AF18" s="320">
        <v>371</v>
      </c>
      <c r="AG18" s="320">
        <v>-105</v>
      </c>
      <c r="AH18" s="320">
        <v>266</v>
      </c>
      <c r="AI18" s="320">
        <v>1306</v>
      </c>
      <c r="AJ18" s="320">
        <v>0</v>
      </c>
      <c r="AK18" s="320">
        <v>1306</v>
      </c>
      <c r="AL18" s="320">
        <v>0</v>
      </c>
      <c r="AM18" s="320">
        <v>0</v>
      </c>
      <c r="AN18" s="320">
        <v>0</v>
      </c>
      <c r="AO18" s="320">
        <v>0</v>
      </c>
      <c r="AP18" s="320">
        <v>0</v>
      </c>
      <c r="AQ18" s="320">
        <v>0</v>
      </c>
      <c r="AR18" s="320">
        <v>0</v>
      </c>
      <c r="AS18" s="320">
        <v>0</v>
      </c>
      <c r="AT18" s="320">
        <v>0</v>
      </c>
      <c r="AU18" s="320">
        <v>17012</v>
      </c>
      <c r="AV18" s="320">
        <v>14930</v>
      </c>
      <c r="AW18" s="320">
        <v>0</v>
      </c>
      <c r="AX18" s="320">
        <v>-11378</v>
      </c>
      <c r="AY18" s="320">
        <v>3552</v>
      </c>
      <c r="AZ18" s="320">
        <v>0</v>
      </c>
      <c r="BA18" s="320">
        <v>3552</v>
      </c>
      <c r="BB18" s="320">
        <v>20564</v>
      </c>
      <c r="BI18" s="320">
        <v>88280</v>
      </c>
      <c r="BJ18" s="320">
        <v>-30904</v>
      </c>
      <c r="BK18" s="320">
        <v>11378</v>
      </c>
      <c r="BL18" s="320">
        <v>-19526</v>
      </c>
      <c r="BM18" s="320">
        <v>-19526</v>
      </c>
      <c r="BN18" s="320">
        <v>68754</v>
      </c>
      <c r="BO18" s="320">
        <v>62056</v>
      </c>
      <c r="BP18" s="320">
        <v>2589</v>
      </c>
      <c r="BQ18" s="320">
        <v>59467</v>
      </c>
      <c r="BR18" s="320">
        <v>10897</v>
      </c>
      <c r="BS18" s="320">
        <v>2255</v>
      </c>
      <c r="BT18" s="320">
        <v>8642</v>
      </c>
      <c r="BU18" s="320">
        <v>7568</v>
      </c>
      <c r="BV18" s="320">
        <v>5945</v>
      </c>
      <c r="BW18" s="320">
        <v>1623</v>
      </c>
      <c r="BX18" s="320">
        <v>7472</v>
      </c>
      <c r="BY18" s="320">
        <v>1931</v>
      </c>
      <c r="BZ18" s="320">
        <v>5541</v>
      </c>
      <c r="CA18" s="320">
        <v>6582</v>
      </c>
      <c r="CB18" s="320">
        <v>3150</v>
      </c>
      <c r="CC18" s="320">
        <v>3432</v>
      </c>
      <c r="CD18" s="320">
        <v>12030</v>
      </c>
      <c r="CE18" s="320">
        <v>836</v>
      </c>
      <c r="CF18" s="320">
        <v>11194</v>
      </c>
      <c r="CG18" s="320"/>
      <c r="CH18" s="320"/>
      <c r="CI18" s="320"/>
      <c r="CJ18" s="320">
        <v>28662</v>
      </c>
      <c r="CK18" s="320">
        <v>4863</v>
      </c>
      <c r="CL18" s="320">
        <v>23799</v>
      </c>
      <c r="CM18" s="320"/>
      <c r="CN18" s="320"/>
      <c r="CO18" s="320">
        <v>430</v>
      </c>
      <c r="CP18" s="320">
        <v>1059</v>
      </c>
      <c r="CQ18" s="320">
        <v>248</v>
      </c>
      <c r="CR18" s="320">
        <v>811</v>
      </c>
      <c r="CS18" s="320">
        <v>2824</v>
      </c>
      <c r="CT18" s="320">
        <v>51</v>
      </c>
      <c r="CU18" s="320">
        <v>2773</v>
      </c>
      <c r="CV18" s="320">
        <v>1562</v>
      </c>
      <c r="CW18" s="320">
        <v>0</v>
      </c>
      <c r="CX18" s="320">
        <v>1562</v>
      </c>
      <c r="CY18" s="320">
        <v>0</v>
      </c>
      <c r="CZ18" s="320">
        <v>0</v>
      </c>
      <c r="DA18" s="320">
        <v>0</v>
      </c>
      <c r="DB18" s="320">
        <v>1924</v>
      </c>
      <c r="DC18" s="320">
        <v>123</v>
      </c>
      <c r="DD18" s="320">
        <v>1801</v>
      </c>
      <c r="DE18" s="320"/>
      <c r="DF18" s="320">
        <v>2314</v>
      </c>
      <c r="DG18" s="320"/>
      <c r="DH18" s="320"/>
      <c r="DI18" s="320">
        <v>271</v>
      </c>
      <c r="DJ18" s="320">
        <v>0</v>
      </c>
      <c r="DK18" s="320"/>
      <c r="DL18" s="320"/>
      <c r="DM18" s="320">
        <v>0</v>
      </c>
      <c r="DN18" s="320">
        <v>147642</v>
      </c>
      <c r="DO18" s="320">
        <v>23982</v>
      </c>
      <c r="DP18" s="320">
        <v>123660</v>
      </c>
      <c r="DQ18" s="320">
        <v>0</v>
      </c>
      <c r="DR18" s="320">
        <v>0</v>
      </c>
      <c r="DS18" s="320"/>
      <c r="DT18" s="320">
        <v>147642</v>
      </c>
      <c r="DU18" s="320">
        <v>23982</v>
      </c>
      <c r="DV18" s="320">
        <v>123660</v>
      </c>
      <c r="DW18" s="320">
        <v>-917</v>
      </c>
      <c r="DX18" s="320">
        <v>134</v>
      </c>
      <c r="DY18" s="320">
        <v>-783</v>
      </c>
      <c r="DZ18" s="320">
        <v>0</v>
      </c>
      <c r="EA18" s="320">
        <v>11037</v>
      </c>
      <c r="EB18" s="320">
        <v>330</v>
      </c>
      <c r="EC18" s="320">
        <v>-1178</v>
      </c>
      <c r="ED18" s="320">
        <v>0</v>
      </c>
      <c r="EE18" s="320">
        <v>0</v>
      </c>
      <c r="EF18" s="320">
        <v>9529</v>
      </c>
      <c r="EG18" s="320">
        <v>102831</v>
      </c>
      <c r="EH18" s="320">
        <v>6056</v>
      </c>
      <c r="EI18" s="320">
        <v>10515</v>
      </c>
      <c r="EJ18" s="320">
        <v>29500</v>
      </c>
      <c r="EK18" s="320">
        <v>148902</v>
      </c>
      <c r="EL18" s="320">
        <v>14930</v>
      </c>
      <c r="EM18" s="320">
        <v>319</v>
      </c>
      <c r="EN18" s="320">
        <v>0</v>
      </c>
      <c r="EO18" s="320">
        <v>-31223</v>
      </c>
      <c r="EP18" s="320">
        <v>0</v>
      </c>
      <c r="EQ18" s="320">
        <v>-15974</v>
      </c>
      <c r="ER18" s="323">
        <f t="shared" si="0"/>
        <v>157501</v>
      </c>
      <c r="ES18" s="323">
        <f t="shared" si="1"/>
        <v>172297</v>
      </c>
      <c r="ET18" s="323">
        <f t="shared" si="2"/>
        <v>172297</v>
      </c>
      <c r="EU18" s="323">
        <f t="shared" si="10"/>
        <v>-14796</v>
      </c>
      <c r="EV18" s="323">
        <f t="shared" si="3"/>
        <v>23395</v>
      </c>
      <c r="EW18" s="323">
        <f t="shared" si="4"/>
        <v>23395</v>
      </c>
      <c r="EX18" s="323">
        <f t="shared" si="5"/>
        <v>23395</v>
      </c>
      <c r="EY18" s="323">
        <f t="shared" si="6"/>
        <v>23799</v>
      </c>
      <c r="EZ18" s="323">
        <f t="shared" si="7"/>
        <v>7568</v>
      </c>
      <c r="FA18" s="323">
        <f t="shared" si="8"/>
        <v>5945</v>
      </c>
      <c r="FB18" s="323">
        <f t="shared" si="9"/>
        <v>1623</v>
      </c>
      <c r="FC18" s="320">
        <v>0</v>
      </c>
      <c r="FD18" s="320">
        <v>139553</v>
      </c>
      <c r="FE18" s="320">
        <v>15981</v>
      </c>
      <c r="FF18" s="320">
        <v>100836</v>
      </c>
      <c r="FG18" s="320">
        <v>310</v>
      </c>
      <c r="FH18" s="320">
        <v>174</v>
      </c>
      <c r="FI18" s="320">
        <v>33410</v>
      </c>
      <c r="FJ18" s="320">
        <v>290264</v>
      </c>
      <c r="FK18" s="320">
        <v>1771</v>
      </c>
      <c r="FL18" s="320">
        <v>0</v>
      </c>
      <c r="FM18" s="320">
        <v>352</v>
      </c>
      <c r="FN18" s="320">
        <v>0</v>
      </c>
      <c r="FO18" s="320">
        <v>343</v>
      </c>
      <c r="FP18" s="320">
        <v>2272</v>
      </c>
      <c r="FQ18" s="320">
        <v>295002</v>
      </c>
      <c r="FR18" s="320">
        <v>0</v>
      </c>
      <c r="FS18" s="320"/>
      <c r="FT18" s="320">
        <v>850</v>
      </c>
      <c r="FU18" s="320"/>
      <c r="FV18" s="320">
        <v>1005</v>
      </c>
      <c r="FW18" s="320">
        <v>10805</v>
      </c>
      <c r="FX18" s="320">
        <v>16532</v>
      </c>
      <c r="FY18" s="320">
        <v>29192</v>
      </c>
      <c r="FZ18" s="320">
        <v>324194</v>
      </c>
      <c r="GA18" s="320">
        <v>0</v>
      </c>
      <c r="GB18" s="320">
        <v>3327</v>
      </c>
      <c r="GC18" s="320">
        <v>15621</v>
      </c>
      <c r="GD18" s="320">
        <v>341</v>
      </c>
      <c r="GE18" s="320">
        <v>0</v>
      </c>
      <c r="GF18" s="320">
        <v>0</v>
      </c>
      <c r="GG18" s="320">
        <v>19289</v>
      </c>
      <c r="GH18" s="320">
        <v>0</v>
      </c>
      <c r="GI18" s="320">
        <v>0</v>
      </c>
      <c r="GJ18" s="320">
        <v>64000</v>
      </c>
      <c r="GK18" s="320">
        <v>151587</v>
      </c>
      <c r="GL18" s="320">
        <v>0</v>
      </c>
      <c r="GM18" s="320"/>
      <c r="GN18" s="320">
        <v>0</v>
      </c>
      <c r="GO18" s="320">
        <v>215587</v>
      </c>
      <c r="GP18" s="320">
        <v>89318</v>
      </c>
      <c r="GQ18" s="320">
        <v>20564</v>
      </c>
      <c r="GR18" s="320">
        <v>68754</v>
      </c>
      <c r="GS18" s="320">
        <v>89318</v>
      </c>
      <c r="GT18" s="320">
        <v>0</v>
      </c>
      <c r="GU18" s="320"/>
      <c r="GV18" s="325">
        <f t="shared" si="11"/>
        <v>154914</v>
      </c>
      <c r="GW18" s="325">
        <f t="shared" si="12"/>
        <v>16532</v>
      </c>
      <c r="GX18" s="325">
        <f t="shared" si="13"/>
        <v>138382</v>
      </c>
      <c r="HB18" s="323"/>
    </row>
    <row r="19" spans="1:210" s="315" customFormat="1">
      <c r="A19" s="28" t="s">
        <v>514</v>
      </c>
      <c r="B19" s="28" t="s">
        <v>501</v>
      </c>
      <c r="C19" s="29" t="s">
        <v>242</v>
      </c>
      <c r="D19" s="29" t="s">
        <v>256</v>
      </c>
      <c r="E19" s="29" t="s">
        <v>182</v>
      </c>
      <c r="F19" s="31">
        <v>12</v>
      </c>
      <c r="G19" s="320">
        <v>156250</v>
      </c>
      <c r="H19" s="320">
        <v>68870</v>
      </c>
      <c r="I19" s="320">
        <v>17000</v>
      </c>
      <c r="J19" s="320">
        <v>20733</v>
      </c>
      <c r="K19" s="320">
        <v>341250</v>
      </c>
      <c r="L19" s="320">
        <v>385845</v>
      </c>
      <c r="M19" s="320">
        <v>30324</v>
      </c>
      <c r="N19" s="320">
        <v>12726</v>
      </c>
      <c r="O19" s="320">
        <v>-663</v>
      </c>
      <c r="P19" s="320">
        <v>-5331</v>
      </c>
      <c r="Q19" s="320">
        <v>-471</v>
      </c>
      <c r="R19" s="320">
        <v>-5802</v>
      </c>
      <c r="S19" s="320">
        <v>24522</v>
      </c>
      <c r="T19" s="320">
        <v>6392</v>
      </c>
      <c r="U19" s="320">
        <v>-10992</v>
      </c>
      <c r="V19" s="320">
        <v>17165</v>
      </c>
      <c r="W19" s="320">
        <v>1320</v>
      </c>
      <c r="X19" s="320">
        <v>0</v>
      </c>
      <c r="Y19" s="320">
        <v>1320</v>
      </c>
      <c r="Z19" s="320">
        <v>7712</v>
      </c>
      <c r="AA19" s="320">
        <v>5342</v>
      </c>
      <c r="AB19" s="320">
        <v>1330</v>
      </c>
      <c r="AC19" s="320">
        <v>-1500</v>
      </c>
      <c r="AD19" s="320">
        <v>-170</v>
      </c>
      <c r="AE19" s="320">
        <v>5172</v>
      </c>
      <c r="AF19" s="320">
        <v>5067</v>
      </c>
      <c r="AG19" s="320">
        <v>-330</v>
      </c>
      <c r="AH19" s="320">
        <v>4737</v>
      </c>
      <c r="AI19" s="320">
        <v>0</v>
      </c>
      <c r="AJ19" s="320">
        <v>0</v>
      </c>
      <c r="AK19" s="320">
        <v>0</v>
      </c>
      <c r="AL19" s="320">
        <v>0</v>
      </c>
      <c r="AM19" s="320">
        <v>0</v>
      </c>
      <c r="AN19" s="320">
        <v>0</v>
      </c>
      <c r="AO19" s="320">
        <v>0</v>
      </c>
      <c r="AP19" s="320">
        <v>0</v>
      </c>
      <c r="AQ19" s="320">
        <v>0</v>
      </c>
      <c r="AR19" s="320">
        <v>5588</v>
      </c>
      <c r="AS19" s="320">
        <v>1858</v>
      </c>
      <c r="AT19" s="320">
        <v>7446</v>
      </c>
      <c r="AU19" s="320">
        <v>52713</v>
      </c>
      <c r="AV19" s="320">
        <v>1734</v>
      </c>
      <c r="AW19" s="320">
        <v>-18306</v>
      </c>
      <c r="AX19" s="320">
        <v>13448</v>
      </c>
      <c r="AY19" s="320">
        <v>-3124</v>
      </c>
      <c r="AZ19" s="320">
        <v>0</v>
      </c>
      <c r="BA19" s="320">
        <v>-3124</v>
      </c>
      <c r="BB19" s="320">
        <v>49589</v>
      </c>
      <c r="BI19" s="320">
        <v>152696</v>
      </c>
      <c r="BJ19" s="320">
        <v>-19262</v>
      </c>
      <c r="BK19" s="320">
        <v>-13448</v>
      </c>
      <c r="BL19" s="320">
        <v>-32710</v>
      </c>
      <c r="BM19" s="320">
        <v>-32710</v>
      </c>
      <c r="BN19" s="320">
        <v>119986</v>
      </c>
      <c r="BO19" s="320">
        <v>148353</v>
      </c>
      <c r="BP19" s="320">
        <v>6050</v>
      </c>
      <c r="BQ19" s="320">
        <v>142303</v>
      </c>
      <c r="BR19" s="320">
        <v>19720</v>
      </c>
      <c r="BS19" s="320">
        <v>4017</v>
      </c>
      <c r="BT19" s="320">
        <v>15703</v>
      </c>
      <c r="BU19" s="320">
        <v>46084</v>
      </c>
      <c r="BV19" s="320">
        <v>43979</v>
      </c>
      <c r="BW19" s="320">
        <v>2105</v>
      </c>
      <c r="BX19" s="320">
        <v>22768</v>
      </c>
      <c r="BY19" s="320">
        <v>3149</v>
      </c>
      <c r="BZ19" s="320">
        <v>19619</v>
      </c>
      <c r="CA19" s="320">
        <v>16998</v>
      </c>
      <c r="CB19" s="320">
        <v>8108</v>
      </c>
      <c r="CC19" s="320">
        <v>8890</v>
      </c>
      <c r="CD19" s="320">
        <v>18402</v>
      </c>
      <c r="CE19" s="320">
        <v>1772</v>
      </c>
      <c r="CF19" s="320">
        <v>16630</v>
      </c>
      <c r="CG19" s="320"/>
      <c r="CH19" s="320"/>
      <c r="CI19" s="320"/>
      <c r="CJ19" s="320">
        <v>111605</v>
      </c>
      <c r="CK19" s="320">
        <v>25653</v>
      </c>
      <c r="CL19" s="320">
        <v>85952</v>
      </c>
      <c r="CM19" s="320"/>
      <c r="CN19" s="320"/>
      <c r="CO19" s="320">
        <v>0</v>
      </c>
      <c r="CP19" s="320">
        <v>16838</v>
      </c>
      <c r="CQ19" s="320">
        <v>12933</v>
      </c>
      <c r="CR19" s="320">
        <v>3905</v>
      </c>
      <c r="CS19" s="320">
        <v>2873</v>
      </c>
      <c r="CT19" s="320">
        <v>0</v>
      </c>
      <c r="CU19" s="320">
        <v>2873</v>
      </c>
      <c r="CV19" s="320">
        <v>2248</v>
      </c>
      <c r="CW19" s="320">
        <v>0</v>
      </c>
      <c r="CX19" s="320">
        <v>2248</v>
      </c>
      <c r="CY19" s="320">
        <v>0</v>
      </c>
      <c r="CZ19" s="320">
        <v>0</v>
      </c>
      <c r="DA19" s="320">
        <v>0</v>
      </c>
      <c r="DB19" s="320">
        <v>13158</v>
      </c>
      <c r="DC19" s="320">
        <v>0</v>
      </c>
      <c r="DD19" s="320">
        <v>13158</v>
      </c>
      <c r="DE19" s="320"/>
      <c r="DF19" s="320">
        <v>7811</v>
      </c>
      <c r="DG19" s="320"/>
      <c r="DH19" s="320"/>
      <c r="DI19" s="320">
        <v>0</v>
      </c>
      <c r="DJ19" s="320">
        <v>0</v>
      </c>
      <c r="DK19" s="320"/>
      <c r="DL19" s="320"/>
      <c r="DM19" s="320">
        <v>3000</v>
      </c>
      <c r="DN19" s="320">
        <v>429858</v>
      </c>
      <c r="DO19" s="320">
        <v>105661</v>
      </c>
      <c r="DP19" s="320">
        <v>324197</v>
      </c>
      <c r="DQ19" s="320">
        <v>61966</v>
      </c>
      <c r="DR19" s="320">
        <v>48274</v>
      </c>
      <c r="DS19" s="320"/>
      <c r="DT19" s="320">
        <v>491824</v>
      </c>
      <c r="DU19" s="320">
        <v>153935</v>
      </c>
      <c r="DV19" s="320">
        <v>337889</v>
      </c>
      <c r="DW19" s="320">
        <v>1324</v>
      </c>
      <c r="DX19" s="320">
        <v>0</v>
      </c>
      <c r="DY19" s="320">
        <v>1324</v>
      </c>
      <c r="DZ19" s="320">
        <v>1310</v>
      </c>
      <c r="EA19" s="320">
        <v>22561</v>
      </c>
      <c r="EB19" s="320">
        <v>582</v>
      </c>
      <c r="EC19" s="320">
        <v>3281</v>
      </c>
      <c r="ED19" s="320">
        <v>0</v>
      </c>
      <c r="EE19" s="320">
        <v>0</v>
      </c>
      <c r="EF19" s="320">
        <v>23950</v>
      </c>
      <c r="EG19" s="320">
        <v>225691</v>
      </c>
      <c r="EH19" s="320">
        <v>55518</v>
      </c>
      <c r="EI19" s="320">
        <v>60041</v>
      </c>
      <c r="EJ19" s="320">
        <v>20999</v>
      </c>
      <c r="EK19" s="320">
        <v>362249</v>
      </c>
      <c r="EL19" s="320">
        <v>1734</v>
      </c>
      <c r="EM19" s="320">
        <v>674</v>
      </c>
      <c r="EN19" s="320">
        <v>-39834</v>
      </c>
      <c r="EO19" s="320">
        <v>0</v>
      </c>
      <c r="EP19" s="320">
        <v>1592</v>
      </c>
      <c r="EQ19" s="320">
        <v>-35834</v>
      </c>
      <c r="ER19" s="323">
        <f t="shared" si="0"/>
        <v>517666</v>
      </c>
      <c r="ES19" s="323">
        <f t="shared" si="1"/>
        <v>519400</v>
      </c>
      <c r="ET19" s="323">
        <f t="shared" si="2"/>
        <v>519400</v>
      </c>
      <c r="EU19" s="323">
        <f t="shared" si="10"/>
        <v>-1734</v>
      </c>
      <c r="EV19" s="323">
        <f t="shared" si="3"/>
        <v>157151</v>
      </c>
      <c r="EW19" s="323">
        <f t="shared" si="4"/>
        <v>108877</v>
      </c>
      <c r="EX19" s="323">
        <f t="shared" si="5"/>
        <v>108877</v>
      </c>
      <c r="EY19" s="323">
        <f t="shared" si="6"/>
        <v>85952</v>
      </c>
      <c r="EZ19" s="323">
        <f t="shared" si="7"/>
        <v>108050</v>
      </c>
      <c r="FA19" s="323">
        <f t="shared" si="8"/>
        <v>92253</v>
      </c>
      <c r="FB19" s="323">
        <f t="shared" si="9"/>
        <v>15797</v>
      </c>
      <c r="FC19" s="320">
        <v>54381</v>
      </c>
      <c r="FD19" s="320">
        <v>538838</v>
      </c>
      <c r="FE19" s="320">
        <v>10304</v>
      </c>
      <c r="FF19" s="320">
        <v>83784</v>
      </c>
      <c r="FG19" s="320">
        <v>1752</v>
      </c>
      <c r="FH19" s="320">
        <v>9000</v>
      </c>
      <c r="FI19" s="320">
        <v>16935</v>
      </c>
      <c r="FJ19" s="320">
        <v>714994</v>
      </c>
      <c r="FK19" s="320">
        <v>211</v>
      </c>
      <c r="FL19" s="320">
        <v>0</v>
      </c>
      <c r="FM19" s="320">
        <v>38</v>
      </c>
      <c r="FN19" s="320">
        <v>279</v>
      </c>
      <c r="FO19" s="320">
        <v>15187</v>
      </c>
      <c r="FP19" s="320">
        <v>1176</v>
      </c>
      <c r="FQ19" s="320">
        <v>731885</v>
      </c>
      <c r="FR19" s="320">
        <v>0</v>
      </c>
      <c r="FS19" s="320"/>
      <c r="FT19" s="320">
        <v>476</v>
      </c>
      <c r="FU19" s="320"/>
      <c r="FV19" s="320">
        <v>923</v>
      </c>
      <c r="FW19" s="320">
        <v>22155</v>
      </c>
      <c r="FX19" s="320">
        <v>0</v>
      </c>
      <c r="FY19" s="320">
        <v>23554</v>
      </c>
      <c r="FZ19" s="320">
        <v>755439</v>
      </c>
      <c r="GA19" s="320">
        <v>166</v>
      </c>
      <c r="GB19" s="320">
        <v>29164</v>
      </c>
      <c r="GC19" s="320">
        <v>69716</v>
      </c>
      <c r="GD19" s="320">
        <v>5216</v>
      </c>
      <c r="GE19" s="320">
        <v>0</v>
      </c>
      <c r="GF19" s="320">
        <v>0</v>
      </c>
      <c r="GG19" s="320">
        <v>104262</v>
      </c>
      <c r="GH19" s="320">
        <v>0</v>
      </c>
      <c r="GI19" s="320">
        <v>0</v>
      </c>
      <c r="GJ19" s="320">
        <v>214510</v>
      </c>
      <c r="GK19" s="320">
        <v>129311</v>
      </c>
      <c r="GL19" s="320">
        <v>133847</v>
      </c>
      <c r="GM19" s="320"/>
      <c r="GN19" s="320">
        <v>3934</v>
      </c>
      <c r="GO19" s="320">
        <v>481602</v>
      </c>
      <c r="GP19" s="320">
        <v>169575</v>
      </c>
      <c r="GQ19" s="320">
        <v>49589</v>
      </c>
      <c r="GR19" s="320">
        <v>119986</v>
      </c>
      <c r="GS19" s="320">
        <v>169575</v>
      </c>
      <c r="GT19" s="320">
        <v>54381</v>
      </c>
      <c r="GU19" s="320"/>
      <c r="GV19" s="325">
        <f t="shared" si="11"/>
        <v>292488</v>
      </c>
      <c r="GW19" s="325">
        <f t="shared" si="12"/>
        <v>0</v>
      </c>
      <c r="GX19" s="325">
        <f t="shared" si="13"/>
        <v>292488</v>
      </c>
      <c r="HB19" s="323"/>
    </row>
    <row r="20" spans="1:210" s="315" customFormat="1">
      <c r="A20" s="28" t="s">
        <v>515</v>
      </c>
      <c r="B20" s="28" t="s">
        <v>501</v>
      </c>
      <c r="C20" s="29" t="s">
        <v>242</v>
      </c>
      <c r="D20" s="29" t="s">
        <v>203</v>
      </c>
      <c r="E20" s="29" t="s">
        <v>182</v>
      </c>
      <c r="F20" s="31">
        <v>12</v>
      </c>
      <c r="G20" s="320">
        <v>365300</v>
      </c>
      <c r="H20" s="320">
        <v>161089</v>
      </c>
      <c r="I20" s="320">
        <v>20400</v>
      </c>
      <c r="J20" s="320">
        <v>47732</v>
      </c>
      <c r="K20" s="320">
        <v>794363</v>
      </c>
      <c r="L20" s="320">
        <v>877239</v>
      </c>
      <c r="M20" s="320">
        <v>45537</v>
      </c>
      <c r="N20" s="320">
        <v>-37760</v>
      </c>
      <c r="O20" s="320">
        <v>54881</v>
      </c>
      <c r="P20" s="320">
        <v>17121</v>
      </c>
      <c r="Q20" s="320">
        <v>-170</v>
      </c>
      <c r="R20" s="320">
        <v>16951</v>
      </c>
      <c r="S20" s="320">
        <v>62488</v>
      </c>
      <c r="T20" s="320">
        <v>2633</v>
      </c>
      <c r="U20" s="320">
        <v>-26010</v>
      </c>
      <c r="V20" s="320">
        <v>25011</v>
      </c>
      <c r="W20" s="320">
        <v>-999</v>
      </c>
      <c r="X20" s="320">
        <v>0</v>
      </c>
      <c r="Y20" s="320">
        <v>-999</v>
      </c>
      <c r="Z20" s="320">
        <v>1634</v>
      </c>
      <c r="AA20" s="320">
        <v>386</v>
      </c>
      <c r="AB20" s="320">
        <v>680</v>
      </c>
      <c r="AC20" s="320">
        <v>0</v>
      </c>
      <c r="AD20" s="320">
        <v>680</v>
      </c>
      <c r="AE20" s="320">
        <v>1066</v>
      </c>
      <c r="AF20" s="320">
        <v>93</v>
      </c>
      <c r="AG20" s="320">
        <v>-93</v>
      </c>
      <c r="AH20" s="320">
        <v>0</v>
      </c>
      <c r="AI20" s="320">
        <v>0</v>
      </c>
      <c r="AJ20" s="320">
        <v>0</v>
      </c>
      <c r="AK20" s="320">
        <v>0</v>
      </c>
      <c r="AL20" s="320">
        <v>0</v>
      </c>
      <c r="AM20" s="320">
        <v>0</v>
      </c>
      <c r="AN20" s="320">
        <v>0</v>
      </c>
      <c r="AO20" s="320">
        <v>1542</v>
      </c>
      <c r="AP20" s="320">
        <v>170</v>
      </c>
      <c r="AQ20" s="320">
        <v>1712</v>
      </c>
      <c r="AR20" s="320">
        <v>0</v>
      </c>
      <c r="AS20" s="320">
        <v>0</v>
      </c>
      <c r="AT20" s="320">
        <v>0</v>
      </c>
      <c r="AU20" s="320">
        <v>50191</v>
      </c>
      <c r="AV20" s="320">
        <v>-63770</v>
      </c>
      <c r="AW20" s="320">
        <v>0</v>
      </c>
      <c r="AX20" s="320">
        <v>80479</v>
      </c>
      <c r="AY20" s="320">
        <v>16709</v>
      </c>
      <c r="AZ20" s="320">
        <v>0</v>
      </c>
      <c r="BA20" s="320">
        <v>16709</v>
      </c>
      <c r="BB20" s="320">
        <v>66900</v>
      </c>
      <c r="BI20" s="320">
        <v>-442489</v>
      </c>
      <c r="BJ20" s="320">
        <v>-91438</v>
      </c>
      <c r="BK20" s="320">
        <v>-80479</v>
      </c>
      <c r="BL20" s="320">
        <v>-171917</v>
      </c>
      <c r="BM20" s="320">
        <v>-171917</v>
      </c>
      <c r="BN20" s="320">
        <v>-614406</v>
      </c>
      <c r="BO20" s="320">
        <v>336441</v>
      </c>
      <c r="BP20" s="320">
        <v>11342</v>
      </c>
      <c r="BQ20" s="320">
        <v>325099</v>
      </c>
      <c r="BR20" s="320">
        <v>55194</v>
      </c>
      <c r="BS20" s="320">
        <v>13557</v>
      </c>
      <c r="BT20" s="320">
        <v>41637</v>
      </c>
      <c r="BU20" s="320">
        <v>138926</v>
      </c>
      <c r="BV20" s="320">
        <v>121161</v>
      </c>
      <c r="BW20" s="320">
        <v>17765</v>
      </c>
      <c r="BX20" s="320">
        <v>50260</v>
      </c>
      <c r="BY20" s="320">
        <v>4163</v>
      </c>
      <c r="BZ20" s="320">
        <v>46097</v>
      </c>
      <c r="CA20" s="320">
        <v>28349</v>
      </c>
      <c r="CB20" s="320">
        <v>9803</v>
      </c>
      <c r="CC20" s="320">
        <v>18546</v>
      </c>
      <c r="CD20" s="320">
        <v>55962</v>
      </c>
      <c r="CE20" s="320">
        <v>12226</v>
      </c>
      <c r="CF20" s="320">
        <v>43736</v>
      </c>
      <c r="CG20" s="320"/>
      <c r="CH20" s="320"/>
      <c r="CI20" s="320"/>
      <c r="CJ20" s="320">
        <v>247397</v>
      </c>
      <c r="CK20" s="320">
        <v>55058</v>
      </c>
      <c r="CL20" s="320">
        <v>192339</v>
      </c>
      <c r="CM20" s="320"/>
      <c r="CN20" s="320"/>
      <c r="CO20" s="320">
        <v>429</v>
      </c>
      <c r="CP20" s="320">
        <v>7321</v>
      </c>
      <c r="CQ20" s="320">
        <v>2010</v>
      </c>
      <c r="CR20" s="320">
        <v>5311</v>
      </c>
      <c r="CS20" s="320">
        <v>9783</v>
      </c>
      <c r="CT20" s="320">
        <v>62</v>
      </c>
      <c r="CU20" s="320">
        <v>9721</v>
      </c>
      <c r="CV20" s="320">
        <v>45776</v>
      </c>
      <c r="CW20" s="320">
        <v>316</v>
      </c>
      <c r="CX20" s="320">
        <v>45460</v>
      </c>
      <c r="CY20" s="320">
        <v>0</v>
      </c>
      <c r="CZ20" s="320">
        <v>0</v>
      </c>
      <c r="DA20" s="320">
        <v>0</v>
      </c>
      <c r="DB20" s="320">
        <v>90218</v>
      </c>
      <c r="DC20" s="320">
        <v>48992</v>
      </c>
      <c r="DD20" s="320">
        <v>41226</v>
      </c>
      <c r="DE20" s="320"/>
      <c r="DF20" s="320">
        <v>18582</v>
      </c>
      <c r="DG20" s="320"/>
      <c r="DH20" s="320"/>
      <c r="DI20" s="320">
        <v>0</v>
      </c>
      <c r="DJ20" s="320">
        <v>0</v>
      </c>
      <c r="DK20" s="320"/>
      <c r="DL20" s="320"/>
      <c r="DM20" s="320">
        <v>0</v>
      </c>
      <c r="DN20" s="320">
        <v>1089874</v>
      </c>
      <c r="DO20" s="320">
        <v>283926</v>
      </c>
      <c r="DP20" s="320">
        <v>805948</v>
      </c>
      <c r="DQ20" s="320">
        <v>115063</v>
      </c>
      <c r="DR20" s="320">
        <v>90224</v>
      </c>
      <c r="DS20" s="320"/>
      <c r="DT20" s="320">
        <v>1204937</v>
      </c>
      <c r="DU20" s="320">
        <v>374150</v>
      </c>
      <c r="DV20" s="320">
        <v>830787</v>
      </c>
      <c r="DW20" s="320">
        <v>6462</v>
      </c>
      <c r="DX20" s="320">
        <v>3453</v>
      </c>
      <c r="DY20" s="320">
        <v>9915</v>
      </c>
      <c r="DZ20" s="320">
        <v>0</v>
      </c>
      <c r="EA20" s="320">
        <v>35160</v>
      </c>
      <c r="EB20" s="320">
        <v>993</v>
      </c>
      <c r="EC20" s="320">
        <v>47708</v>
      </c>
      <c r="ED20" s="320">
        <v>-355</v>
      </c>
      <c r="EE20" s="320">
        <v>0</v>
      </c>
      <c r="EF20" s="320">
        <v>82230</v>
      </c>
      <c r="EG20" s="320">
        <v>507718</v>
      </c>
      <c r="EH20" s="320">
        <v>135006</v>
      </c>
      <c r="EI20" s="320">
        <v>151639</v>
      </c>
      <c r="EJ20" s="320">
        <v>44969</v>
      </c>
      <c r="EK20" s="320">
        <v>839332</v>
      </c>
      <c r="EL20" s="320">
        <v>-63770</v>
      </c>
      <c r="EM20" s="320">
        <v>9372</v>
      </c>
      <c r="EN20" s="320">
        <v>0</v>
      </c>
      <c r="EO20" s="320">
        <v>-100810</v>
      </c>
      <c r="EP20" s="320">
        <v>0</v>
      </c>
      <c r="EQ20" s="320">
        <v>-155208</v>
      </c>
      <c r="ER20" s="323">
        <f t="shared" si="0"/>
        <v>1287805</v>
      </c>
      <c r="ES20" s="323">
        <f t="shared" si="1"/>
        <v>1220582</v>
      </c>
      <c r="ET20" s="323">
        <f t="shared" si="2"/>
        <v>1220266</v>
      </c>
      <c r="EU20" s="323">
        <f t="shared" si="10"/>
        <v>67539</v>
      </c>
      <c r="EV20" s="323">
        <f t="shared" si="3"/>
        <v>381250</v>
      </c>
      <c r="EW20" s="323">
        <f t="shared" si="4"/>
        <v>291026</v>
      </c>
      <c r="EX20" s="323">
        <f t="shared" si="5"/>
        <v>290710</v>
      </c>
      <c r="EY20" s="323">
        <f t="shared" si="6"/>
        <v>192339</v>
      </c>
      <c r="EZ20" s="323">
        <f t="shared" si="7"/>
        <v>253989</v>
      </c>
      <c r="FA20" s="323">
        <f t="shared" si="8"/>
        <v>211385</v>
      </c>
      <c r="FB20" s="323">
        <f t="shared" si="9"/>
        <v>42604</v>
      </c>
      <c r="FC20" s="320">
        <v>100329</v>
      </c>
      <c r="FD20" s="320">
        <v>1098500</v>
      </c>
      <c r="FE20" s="320">
        <v>58000</v>
      </c>
      <c r="FF20" s="320">
        <v>202765</v>
      </c>
      <c r="FG20" s="320">
        <v>6351</v>
      </c>
      <c r="FH20" s="320">
        <v>36294</v>
      </c>
      <c r="FI20" s="320">
        <v>61276</v>
      </c>
      <c r="FJ20" s="320">
        <v>1563515</v>
      </c>
      <c r="FK20" s="320">
        <v>17834</v>
      </c>
      <c r="FL20" s="320">
        <v>2045</v>
      </c>
      <c r="FM20" s="320">
        <v>2317</v>
      </c>
      <c r="FN20" s="320">
        <v>636</v>
      </c>
      <c r="FO20" s="320">
        <v>1297</v>
      </c>
      <c r="FP20" s="320">
        <v>408</v>
      </c>
      <c r="FQ20" s="320">
        <v>1588052</v>
      </c>
      <c r="FR20" s="320">
        <v>0</v>
      </c>
      <c r="FS20" s="320"/>
      <c r="FT20" s="320">
        <v>2912</v>
      </c>
      <c r="FU20" s="320"/>
      <c r="FV20" s="320">
        <v>4928</v>
      </c>
      <c r="FW20" s="320">
        <v>68764</v>
      </c>
      <c r="FX20" s="320">
        <v>73</v>
      </c>
      <c r="FY20" s="320">
        <v>76677</v>
      </c>
      <c r="FZ20" s="320">
        <v>1664729</v>
      </c>
      <c r="GA20" s="320">
        <v>510</v>
      </c>
      <c r="GB20" s="320">
        <v>51299</v>
      </c>
      <c r="GC20" s="320">
        <v>147348</v>
      </c>
      <c r="GD20" s="320">
        <v>12300</v>
      </c>
      <c r="GE20" s="320">
        <v>825</v>
      </c>
      <c r="GF20" s="320">
        <v>0</v>
      </c>
      <c r="GG20" s="320">
        <v>212282</v>
      </c>
      <c r="GH20" s="320">
        <v>0</v>
      </c>
      <c r="GI20" s="320">
        <v>6035</v>
      </c>
      <c r="GJ20" s="320">
        <v>1325237</v>
      </c>
      <c r="GK20" s="320">
        <v>584378</v>
      </c>
      <c r="GL20" s="320">
        <v>79514</v>
      </c>
      <c r="GM20" s="320"/>
      <c r="GN20" s="320">
        <v>4789</v>
      </c>
      <c r="GO20" s="320">
        <v>1999953</v>
      </c>
      <c r="GP20" s="320">
        <v>-547506</v>
      </c>
      <c r="GQ20" s="320">
        <v>66900</v>
      </c>
      <c r="GR20" s="320">
        <v>-614406</v>
      </c>
      <c r="GS20" s="320">
        <v>-547506</v>
      </c>
      <c r="GT20" s="320">
        <v>100329</v>
      </c>
      <c r="GU20" s="320"/>
      <c r="GV20" s="325">
        <f t="shared" si="11"/>
        <v>715701</v>
      </c>
      <c r="GW20" s="325">
        <f t="shared" si="12"/>
        <v>73</v>
      </c>
      <c r="GX20" s="325">
        <f t="shared" si="13"/>
        <v>715628</v>
      </c>
      <c r="HB20" s="323"/>
    </row>
    <row r="21" spans="1:210" s="315" customFormat="1">
      <c r="A21" s="28" t="s">
        <v>516</v>
      </c>
      <c r="B21" s="28" t="s">
        <v>501</v>
      </c>
      <c r="C21" s="29" t="s">
        <v>242</v>
      </c>
      <c r="D21" s="29" t="s">
        <v>204</v>
      </c>
      <c r="E21" s="29" t="s">
        <v>182</v>
      </c>
      <c r="F21" s="31">
        <v>12</v>
      </c>
      <c r="G21" s="320">
        <v>593060</v>
      </c>
      <c r="H21" s="320">
        <v>285924</v>
      </c>
      <c r="I21" s="320">
        <v>9700</v>
      </c>
      <c r="J21" s="320">
        <v>64671</v>
      </c>
      <c r="K21" s="320">
        <v>1561081</v>
      </c>
      <c r="L21" s="320">
        <v>1561081</v>
      </c>
      <c r="M21" s="320">
        <v>53911</v>
      </c>
      <c r="N21" s="320">
        <v>111072</v>
      </c>
      <c r="O21" s="320">
        <v>-102269</v>
      </c>
      <c r="P21" s="320">
        <v>8803</v>
      </c>
      <c r="Q21" s="320">
        <v>-4996</v>
      </c>
      <c r="R21" s="320">
        <v>3807</v>
      </c>
      <c r="S21" s="320">
        <v>57718</v>
      </c>
      <c r="T21" s="320">
        <v>0</v>
      </c>
      <c r="U21" s="320">
        <v>0</v>
      </c>
      <c r="V21" s="320">
        <v>0</v>
      </c>
      <c r="W21" s="320">
        <v>0</v>
      </c>
      <c r="X21" s="320">
        <v>0</v>
      </c>
      <c r="Y21" s="320">
        <v>0</v>
      </c>
      <c r="Z21" s="320">
        <v>0</v>
      </c>
      <c r="AA21" s="320">
        <v>0</v>
      </c>
      <c r="AB21" s="320">
        <v>0</v>
      </c>
      <c r="AC21" s="320">
        <v>0</v>
      </c>
      <c r="AD21" s="320">
        <v>0</v>
      </c>
      <c r="AE21" s="320">
        <v>0</v>
      </c>
      <c r="AF21" s="320">
        <v>1271</v>
      </c>
      <c r="AG21" s="320">
        <v>2281</v>
      </c>
      <c r="AH21" s="320">
        <v>3552</v>
      </c>
      <c r="AI21" s="320">
        <v>19568</v>
      </c>
      <c r="AJ21" s="320">
        <v>-4928</v>
      </c>
      <c r="AK21" s="320">
        <v>14640</v>
      </c>
      <c r="AL21" s="320">
        <v>20462</v>
      </c>
      <c r="AM21" s="320">
        <v>4019</v>
      </c>
      <c r="AN21" s="320">
        <v>24481</v>
      </c>
      <c r="AO21" s="320">
        <v>19511</v>
      </c>
      <c r="AP21" s="320">
        <v>-999</v>
      </c>
      <c r="AQ21" s="320">
        <v>18512</v>
      </c>
      <c r="AR21" s="320">
        <v>20659</v>
      </c>
      <c r="AS21" s="320">
        <v>6904</v>
      </c>
      <c r="AT21" s="320">
        <v>27563</v>
      </c>
      <c r="AU21" s="320">
        <v>135382</v>
      </c>
      <c r="AV21" s="320">
        <v>111072</v>
      </c>
      <c r="AW21" s="320">
        <v>0</v>
      </c>
      <c r="AX21" s="320">
        <v>-99988</v>
      </c>
      <c r="AY21" s="320">
        <v>11084</v>
      </c>
      <c r="AZ21" s="320">
        <v>0</v>
      </c>
      <c r="BA21" s="320">
        <v>11084</v>
      </c>
      <c r="BB21" s="320">
        <v>146466</v>
      </c>
      <c r="BI21" s="320">
        <v>1851020</v>
      </c>
      <c r="BJ21" s="320">
        <v>-199017</v>
      </c>
      <c r="BK21" s="320">
        <v>99988</v>
      </c>
      <c r="BL21" s="320">
        <v>-99029</v>
      </c>
      <c r="BM21" s="320">
        <v>-99029</v>
      </c>
      <c r="BN21" s="320">
        <v>1751991</v>
      </c>
      <c r="BO21" s="320">
        <v>506677</v>
      </c>
      <c r="BP21" s="320">
        <v>28696</v>
      </c>
      <c r="BQ21" s="320">
        <v>477981</v>
      </c>
      <c r="BR21" s="320">
        <v>100984</v>
      </c>
      <c r="BS21" s="320">
        <v>17462</v>
      </c>
      <c r="BT21" s="320">
        <v>83522</v>
      </c>
      <c r="BU21" s="320">
        <v>587700</v>
      </c>
      <c r="BV21" s="320">
        <v>511344</v>
      </c>
      <c r="BW21" s="320">
        <v>76356</v>
      </c>
      <c r="BX21" s="320">
        <v>137757</v>
      </c>
      <c r="BY21" s="320">
        <v>6255</v>
      </c>
      <c r="BZ21" s="320">
        <v>131502</v>
      </c>
      <c r="CA21" s="320">
        <v>118484</v>
      </c>
      <c r="CB21" s="320">
        <v>27144</v>
      </c>
      <c r="CC21" s="320">
        <v>91340</v>
      </c>
      <c r="CD21" s="320">
        <v>72296</v>
      </c>
      <c r="CE21" s="320">
        <v>27147</v>
      </c>
      <c r="CF21" s="320">
        <v>45149</v>
      </c>
      <c r="CG21" s="320"/>
      <c r="CH21" s="320"/>
      <c r="CI21" s="320"/>
      <c r="CJ21" s="320">
        <v>532856</v>
      </c>
      <c r="CK21" s="320">
        <v>153080</v>
      </c>
      <c r="CL21" s="320">
        <v>379776</v>
      </c>
      <c r="CM21" s="320"/>
      <c r="CN21" s="320"/>
      <c r="CO21" s="320">
        <v>0</v>
      </c>
      <c r="CP21" s="320">
        <v>119281</v>
      </c>
      <c r="CQ21" s="320">
        <v>100895</v>
      </c>
      <c r="CR21" s="320">
        <v>18386</v>
      </c>
      <c r="CS21" s="320">
        <v>14249</v>
      </c>
      <c r="CT21" s="320">
        <v>0</v>
      </c>
      <c r="CU21" s="320">
        <v>14249</v>
      </c>
      <c r="CV21" s="320">
        <v>34569</v>
      </c>
      <c r="CW21" s="320">
        <v>0</v>
      </c>
      <c r="CX21" s="320">
        <v>34569</v>
      </c>
      <c r="CY21" s="320">
        <v>0</v>
      </c>
      <c r="CZ21" s="320">
        <v>0</v>
      </c>
      <c r="DA21" s="320">
        <v>0</v>
      </c>
      <c r="DB21" s="320">
        <v>86230</v>
      </c>
      <c r="DC21" s="320">
        <v>4948</v>
      </c>
      <c r="DD21" s="320">
        <v>81282</v>
      </c>
      <c r="DE21" s="320"/>
      <c r="DF21" s="320">
        <v>41354</v>
      </c>
      <c r="DG21" s="320"/>
      <c r="DH21" s="320"/>
      <c r="DI21" s="320">
        <v>0</v>
      </c>
      <c r="DJ21" s="320">
        <v>0</v>
      </c>
      <c r="DK21" s="320"/>
      <c r="DL21" s="320"/>
      <c r="DM21" s="320">
        <v>1698</v>
      </c>
      <c r="DN21" s="320">
        <v>2354135</v>
      </c>
      <c r="DO21" s="320">
        <v>876971</v>
      </c>
      <c r="DP21" s="320">
        <v>1477164</v>
      </c>
      <c r="DQ21" s="320">
        <v>0</v>
      </c>
      <c r="DR21" s="320">
        <v>0</v>
      </c>
      <c r="DS21" s="320"/>
      <c r="DT21" s="320">
        <v>2354135</v>
      </c>
      <c r="DU21" s="320">
        <v>876971</v>
      </c>
      <c r="DV21" s="320">
        <v>1477164</v>
      </c>
      <c r="DW21" s="320">
        <v>29</v>
      </c>
      <c r="DX21" s="320">
        <v>0</v>
      </c>
      <c r="DY21" s="320">
        <v>29</v>
      </c>
      <c r="DZ21" s="320">
        <v>1877</v>
      </c>
      <c r="EA21" s="320">
        <v>92998</v>
      </c>
      <c r="EB21" s="320">
        <v>2433</v>
      </c>
      <c r="EC21" s="320">
        <v>1000</v>
      </c>
      <c r="ED21" s="320">
        <v>0</v>
      </c>
      <c r="EE21" s="320">
        <v>0</v>
      </c>
      <c r="EF21" s="320">
        <v>89688</v>
      </c>
      <c r="EG21" s="320">
        <v>1008094</v>
      </c>
      <c r="EH21" s="320">
        <v>303623</v>
      </c>
      <c r="EI21" s="320">
        <v>249364</v>
      </c>
      <c r="EJ21" s="320">
        <v>116814</v>
      </c>
      <c r="EK21" s="320">
        <v>1677895</v>
      </c>
      <c r="EL21" s="320">
        <v>111072</v>
      </c>
      <c r="EM21" s="320">
        <v>107327</v>
      </c>
      <c r="EN21" s="320">
        <v>-172</v>
      </c>
      <c r="EO21" s="320">
        <v>-306000</v>
      </c>
      <c r="EP21" s="320">
        <v>-172</v>
      </c>
      <c r="EQ21" s="320">
        <v>-87945</v>
      </c>
      <c r="ER21" s="323">
        <f t="shared" si="0"/>
        <v>2448133</v>
      </c>
      <c r="ES21" s="323">
        <f t="shared" si="1"/>
        <v>2559205</v>
      </c>
      <c r="ET21" s="323">
        <f t="shared" si="2"/>
        <v>2559205</v>
      </c>
      <c r="EU21" s="323">
        <f t="shared" si="10"/>
        <v>-111072</v>
      </c>
      <c r="EV21" s="323">
        <f t="shared" si="3"/>
        <v>881310</v>
      </c>
      <c r="EW21" s="323">
        <f t="shared" si="4"/>
        <v>881310</v>
      </c>
      <c r="EX21" s="323">
        <f t="shared" si="5"/>
        <v>881310</v>
      </c>
      <c r="EY21" s="323">
        <f t="shared" si="6"/>
        <v>379776</v>
      </c>
      <c r="EZ21" s="323">
        <f t="shared" si="7"/>
        <v>587700</v>
      </c>
      <c r="FA21" s="323">
        <f t="shared" si="8"/>
        <v>511344</v>
      </c>
      <c r="FB21" s="323">
        <f t="shared" si="9"/>
        <v>76356</v>
      </c>
      <c r="FC21" s="320">
        <v>0</v>
      </c>
      <c r="FD21" s="320">
        <v>1998925</v>
      </c>
      <c r="FE21" s="320">
        <v>57578</v>
      </c>
      <c r="FF21" s="320">
        <v>338925</v>
      </c>
      <c r="FG21" s="320">
        <v>24588</v>
      </c>
      <c r="FH21" s="320">
        <v>62571</v>
      </c>
      <c r="FI21" s="320">
        <v>580068</v>
      </c>
      <c r="FJ21" s="320">
        <v>3062655</v>
      </c>
      <c r="FK21" s="320">
        <v>1417144</v>
      </c>
      <c r="FL21" s="320">
        <v>835</v>
      </c>
      <c r="FM21" s="320">
        <v>3752</v>
      </c>
      <c r="FN21" s="320">
        <v>54519</v>
      </c>
      <c r="FO21" s="320">
        <v>37033</v>
      </c>
      <c r="FP21" s="320">
        <v>41609</v>
      </c>
      <c r="FQ21" s="320">
        <v>4617547</v>
      </c>
      <c r="FR21" s="320">
        <v>539</v>
      </c>
      <c r="FS21" s="320"/>
      <c r="FT21" s="320">
        <v>23416</v>
      </c>
      <c r="FU21" s="320"/>
      <c r="FV21" s="320">
        <v>1965</v>
      </c>
      <c r="FW21" s="320">
        <v>190590</v>
      </c>
      <c r="FX21" s="320">
        <v>53173</v>
      </c>
      <c r="FY21" s="320">
        <v>269683</v>
      </c>
      <c r="FZ21" s="320">
        <v>4887230</v>
      </c>
      <c r="GA21" s="320">
        <v>0</v>
      </c>
      <c r="GB21" s="320">
        <v>191090</v>
      </c>
      <c r="GC21" s="320">
        <v>282476</v>
      </c>
      <c r="GD21" s="320">
        <v>4548</v>
      </c>
      <c r="GE21" s="320">
        <v>0</v>
      </c>
      <c r="GF21" s="320">
        <v>0</v>
      </c>
      <c r="GG21" s="320">
        <v>478114</v>
      </c>
      <c r="GH21" s="320">
        <v>0</v>
      </c>
      <c r="GI21" s="320">
        <v>2737</v>
      </c>
      <c r="GJ21" s="320">
        <v>950000</v>
      </c>
      <c r="GK21" s="320">
        <v>1351708</v>
      </c>
      <c r="GL21" s="320">
        <v>205275</v>
      </c>
      <c r="GM21" s="320"/>
      <c r="GN21" s="320">
        <v>939</v>
      </c>
      <c r="GO21" s="320">
        <v>2510659</v>
      </c>
      <c r="GP21" s="320">
        <v>1898457</v>
      </c>
      <c r="GQ21" s="320">
        <v>146466</v>
      </c>
      <c r="GR21" s="320">
        <v>1751991</v>
      </c>
      <c r="GS21" s="320">
        <v>1898457</v>
      </c>
      <c r="GT21" s="320">
        <v>0</v>
      </c>
      <c r="GU21" s="320"/>
      <c r="GV21" s="325">
        <f t="shared" si="11"/>
        <v>1748073</v>
      </c>
      <c r="GW21" s="325">
        <f t="shared" si="12"/>
        <v>53712</v>
      </c>
      <c r="GX21" s="325">
        <f t="shared" si="13"/>
        <v>1694361</v>
      </c>
      <c r="HB21" s="323"/>
    </row>
    <row r="22" spans="1:210" s="315" customFormat="1">
      <c r="A22" s="28" t="s">
        <v>517</v>
      </c>
      <c r="B22" s="28" t="s">
        <v>501</v>
      </c>
      <c r="C22" s="29" t="s">
        <v>242</v>
      </c>
      <c r="D22" s="29" t="s">
        <v>257</v>
      </c>
      <c r="E22" s="29" t="s">
        <v>182</v>
      </c>
      <c r="F22" s="31">
        <v>12</v>
      </c>
      <c r="G22" s="320">
        <v>232730</v>
      </c>
      <c r="H22" s="320">
        <v>102378</v>
      </c>
      <c r="I22" s="320">
        <v>3900</v>
      </c>
      <c r="J22" s="320">
        <v>31071</v>
      </c>
      <c r="K22" s="320">
        <v>580327</v>
      </c>
      <c r="L22" s="320">
        <v>623277</v>
      </c>
      <c r="M22" s="320">
        <v>30834</v>
      </c>
      <c r="N22" s="320">
        <v>16413</v>
      </c>
      <c r="O22" s="320">
        <v>-13353</v>
      </c>
      <c r="P22" s="320">
        <v>3060</v>
      </c>
      <c r="Q22" s="320">
        <v>-1492</v>
      </c>
      <c r="R22" s="320">
        <v>1568</v>
      </c>
      <c r="S22" s="320">
        <v>32402</v>
      </c>
      <c r="T22" s="320">
        <v>7524</v>
      </c>
      <c r="U22" s="320">
        <v>-2955</v>
      </c>
      <c r="V22" s="320">
        <v>1682</v>
      </c>
      <c r="W22" s="320">
        <v>-1273</v>
      </c>
      <c r="X22" s="320">
        <v>553</v>
      </c>
      <c r="Y22" s="320">
        <v>-720</v>
      </c>
      <c r="Z22" s="320">
        <v>6804</v>
      </c>
      <c r="AA22" s="320">
        <v>1229</v>
      </c>
      <c r="AB22" s="320">
        <v>89</v>
      </c>
      <c r="AC22" s="320">
        <v>0</v>
      </c>
      <c r="AD22" s="320">
        <v>89</v>
      </c>
      <c r="AE22" s="320">
        <v>1318</v>
      </c>
      <c r="AF22" s="320">
        <v>0</v>
      </c>
      <c r="AG22" s="320">
        <v>0</v>
      </c>
      <c r="AH22" s="320">
        <v>0</v>
      </c>
      <c r="AI22" s="320">
        <v>30026</v>
      </c>
      <c r="AJ22" s="320">
        <v>212</v>
      </c>
      <c r="AK22" s="320">
        <v>30238</v>
      </c>
      <c r="AL22" s="320">
        <v>1486</v>
      </c>
      <c r="AM22" s="320">
        <v>179</v>
      </c>
      <c r="AN22" s="320">
        <v>1665</v>
      </c>
      <c r="AO22" s="320">
        <v>1678</v>
      </c>
      <c r="AP22" s="320">
        <v>548</v>
      </c>
      <c r="AQ22" s="320">
        <v>2226</v>
      </c>
      <c r="AR22" s="320">
        <v>0</v>
      </c>
      <c r="AS22" s="320">
        <v>0</v>
      </c>
      <c r="AT22" s="320">
        <v>0</v>
      </c>
      <c r="AU22" s="320">
        <v>72777</v>
      </c>
      <c r="AV22" s="320">
        <v>13458</v>
      </c>
      <c r="AW22" s="320">
        <v>0</v>
      </c>
      <c r="AX22" s="320">
        <v>-11582</v>
      </c>
      <c r="AY22" s="320">
        <v>1876</v>
      </c>
      <c r="AZ22" s="320">
        <v>0</v>
      </c>
      <c r="BA22" s="320">
        <v>1876</v>
      </c>
      <c r="BB22" s="320">
        <v>74653</v>
      </c>
      <c r="BI22" s="320">
        <v>994999</v>
      </c>
      <c r="BJ22" s="320">
        <v>-139786</v>
      </c>
      <c r="BK22" s="320">
        <v>11582</v>
      </c>
      <c r="BL22" s="320">
        <v>-128204</v>
      </c>
      <c r="BM22" s="320">
        <v>-128204</v>
      </c>
      <c r="BN22" s="320">
        <v>866795</v>
      </c>
      <c r="BO22" s="320">
        <v>265461</v>
      </c>
      <c r="BP22" s="320">
        <v>11203</v>
      </c>
      <c r="BQ22" s="320">
        <v>254258</v>
      </c>
      <c r="BR22" s="320">
        <v>46319</v>
      </c>
      <c r="BS22" s="320">
        <v>6010</v>
      </c>
      <c r="BT22" s="320">
        <v>40309</v>
      </c>
      <c r="BU22" s="320">
        <v>82068</v>
      </c>
      <c r="BV22" s="320">
        <v>60576</v>
      </c>
      <c r="BW22" s="320">
        <v>21492</v>
      </c>
      <c r="BX22" s="320">
        <v>37544</v>
      </c>
      <c r="BY22" s="320">
        <v>5957</v>
      </c>
      <c r="BZ22" s="320">
        <v>31587</v>
      </c>
      <c r="CA22" s="320">
        <v>21186</v>
      </c>
      <c r="CB22" s="320">
        <v>12867</v>
      </c>
      <c r="CC22" s="320">
        <v>8319</v>
      </c>
      <c r="CD22" s="320">
        <v>50503</v>
      </c>
      <c r="CE22" s="320">
        <v>11262</v>
      </c>
      <c r="CF22" s="320">
        <v>39241</v>
      </c>
      <c r="CG22" s="320"/>
      <c r="CH22" s="320"/>
      <c r="CI22" s="320"/>
      <c r="CJ22" s="320">
        <v>140219</v>
      </c>
      <c r="CK22" s="320">
        <v>24739</v>
      </c>
      <c r="CL22" s="320">
        <v>115480</v>
      </c>
      <c r="CM22" s="320"/>
      <c r="CN22" s="320"/>
      <c r="CO22" s="320">
        <v>0</v>
      </c>
      <c r="CP22" s="320">
        <v>9578</v>
      </c>
      <c r="CQ22" s="320">
        <v>7620</v>
      </c>
      <c r="CR22" s="320">
        <v>1958</v>
      </c>
      <c r="CS22" s="320">
        <v>11497</v>
      </c>
      <c r="CT22" s="320">
        <v>154</v>
      </c>
      <c r="CU22" s="320">
        <v>11343</v>
      </c>
      <c r="CV22" s="320">
        <v>6982</v>
      </c>
      <c r="CW22" s="320">
        <v>3444</v>
      </c>
      <c r="CX22" s="320">
        <v>3538</v>
      </c>
      <c r="CY22" s="320">
        <v>0</v>
      </c>
      <c r="CZ22" s="320">
        <v>0</v>
      </c>
      <c r="DA22" s="320">
        <v>0</v>
      </c>
      <c r="DB22" s="320">
        <v>19646</v>
      </c>
      <c r="DC22" s="320">
        <v>791</v>
      </c>
      <c r="DD22" s="320">
        <v>18855</v>
      </c>
      <c r="DE22" s="320"/>
      <c r="DF22" s="320">
        <v>15788</v>
      </c>
      <c r="DG22" s="320"/>
      <c r="DH22" s="320"/>
      <c r="DI22" s="320">
        <v>2300</v>
      </c>
      <c r="DJ22" s="320">
        <v>89</v>
      </c>
      <c r="DK22" s="320"/>
      <c r="DL22" s="320"/>
      <c r="DM22" s="320">
        <v>0</v>
      </c>
      <c r="DN22" s="320">
        <v>709180</v>
      </c>
      <c r="DO22" s="320">
        <v>144623</v>
      </c>
      <c r="DP22" s="320">
        <v>564557</v>
      </c>
      <c r="DQ22" s="320">
        <v>40290</v>
      </c>
      <c r="DR22" s="320">
        <v>45100</v>
      </c>
      <c r="DS22" s="320"/>
      <c r="DT22" s="320">
        <v>749470</v>
      </c>
      <c r="DU22" s="320">
        <v>189723</v>
      </c>
      <c r="DV22" s="320">
        <v>559747</v>
      </c>
      <c r="DW22" s="320">
        <v>-1858</v>
      </c>
      <c r="DX22" s="320">
        <v>0</v>
      </c>
      <c r="DY22" s="320">
        <v>-1858</v>
      </c>
      <c r="DZ22" s="320">
        <v>480</v>
      </c>
      <c r="EA22" s="320">
        <v>42277</v>
      </c>
      <c r="EB22" s="320">
        <v>515</v>
      </c>
      <c r="EC22" s="320">
        <v>-4650</v>
      </c>
      <c r="ED22" s="320">
        <v>0</v>
      </c>
      <c r="EE22" s="320">
        <v>0</v>
      </c>
      <c r="EF22" s="320">
        <v>36632</v>
      </c>
      <c r="EG22" s="320">
        <v>375334</v>
      </c>
      <c r="EH22" s="320">
        <v>94846</v>
      </c>
      <c r="EI22" s="320">
        <v>110147</v>
      </c>
      <c r="EJ22" s="320">
        <v>31368</v>
      </c>
      <c r="EK22" s="320">
        <v>611695</v>
      </c>
      <c r="EL22" s="320">
        <v>13458</v>
      </c>
      <c r="EM22" s="320">
        <v>1836</v>
      </c>
      <c r="EN22" s="320">
        <v>0</v>
      </c>
      <c r="EO22" s="320">
        <v>-141622</v>
      </c>
      <c r="EP22" s="320">
        <v>0</v>
      </c>
      <c r="EQ22" s="320">
        <v>-126328</v>
      </c>
      <c r="ER22" s="323">
        <f t="shared" si="0"/>
        <v>787097</v>
      </c>
      <c r="ES22" s="323">
        <f t="shared" si="1"/>
        <v>800555</v>
      </c>
      <c r="ET22" s="323">
        <f t="shared" si="2"/>
        <v>797111</v>
      </c>
      <c r="EU22" s="323">
        <f t="shared" si="10"/>
        <v>-10014</v>
      </c>
      <c r="EV22" s="323">
        <f t="shared" si="3"/>
        <v>188860</v>
      </c>
      <c r="EW22" s="323">
        <f t="shared" si="4"/>
        <v>143760</v>
      </c>
      <c r="EX22" s="323">
        <f t="shared" si="5"/>
        <v>140316</v>
      </c>
      <c r="EY22" s="323">
        <f t="shared" si="6"/>
        <v>115480</v>
      </c>
      <c r="EZ22" s="323">
        <f t="shared" si="7"/>
        <v>122358</v>
      </c>
      <c r="FA22" s="323">
        <f t="shared" si="8"/>
        <v>105676</v>
      </c>
      <c r="FB22" s="323">
        <f t="shared" si="9"/>
        <v>16682</v>
      </c>
      <c r="FC22" s="320">
        <v>683196</v>
      </c>
      <c r="FD22" s="320">
        <v>934391</v>
      </c>
      <c r="FE22" s="320">
        <v>45406</v>
      </c>
      <c r="FF22" s="320">
        <v>291963</v>
      </c>
      <c r="FG22" s="320">
        <v>1722</v>
      </c>
      <c r="FH22" s="320">
        <v>6656</v>
      </c>
      <c r="FI22" s="320">
        <v>26540</v>
      </c>
      <c r="FJ22" s="320">
        <v>1989874</v>
      </c>
      <c r="FK22" s="320">
        <v>0</v>
      </c>
      <c r="FL22" s="320">
        <v>0</v>
      </c>
      <c r="FM22" s="320">
        <v>240</v>
      </c>
      <c r="FN22" s="320">
        <v>0</v>
      </c>
      <c r="FO22" s="320">
        <v>3974</v>
      </c>
      <c r="FP22" s="320">
        <v>38442</v>
      </c>
      <c r="FQ22" s="320">
        <v>2032530</v>
      </c>
      <c r="FR22" s="320">
        <v>3050</v>
      </c>
      <c r="FS22" s="320"/>
      <c r="FT22" s="320">
        <v>2181</v>
      </c>
      <c r="FU22" s="320"/>
      <c r="FV22" s="320">
        <v>6804</v>
      </c>
      <c r="FW22" s="320">
        <v>56758</v>
      </c>
      <c r="FX22" s="320">
        <v>57286</v>
      </c>
      <c r="FY22" s="320">
        <v>126079</v>
      </c>
      <c r="FZ22" s="320">
        <v>2158609</v>
      </c>
      <c r="GA22" s="320">
        <v>0</v>
      </c>
      <c r="GB22" s="320">
        <v>67991</v>
      </c>
      <c r="GC22" s="320">
        <v>100275</v>
      </c>
      <c r="GD22" s="320">
        <v>4361</v>
      </c>
      <c r="GE22" s="320">
        <v>0</v>
      </c>
      <c r="GF22" s="320">
        <v>0</v>
      </c>
      <c r="GG22" s="320">
        <v>172627</v>
      </c>
      <c r="GH22" s="320">
        <v>0</v>
      </c>
      <c r="GI22" s="320">
        <v>0</v>
      </c>
      <c r="GJ22" s="320">
        <v>289466</v>
      </c>
      <c r="GK22" s="320">
        <v>625695</v>
      </c>
      <c r="GL22" s="320">
        <v>129373</v>
      </c>
      <c r="GM22" s="320"/>
      <c r="GN22" s="320">
        <v>0</v>
      </c>
      <c r="GO22" s="320">
        <v>1044534</v>
      </c>
      <c r="GP22" s="320">
        <v>941448</v>
      </c>
      <c r="GQ22" s="320">
        <v>74653</v>
      </c>
      <c r="GR22" s="320">
        <v>866795</v>
      </c>
      <c r="GS22" s="320">
        <v>941448</v>
      </c>
      <c r="GT22" s="320">
        <v>683196</v>
      </c>
      <c r="GU22" s="320"/>
      <c r="GV22" s="325">
        <f t="shared" si="11"/>
        <v>823059</v>
      </c>
      <c r="GW22" s="325">
        <f t="shared" si="12"/>
        <v>60336</v>
      </c>
      <c r="GX22" s="325">
        <f t="shared" si="13"/>
        <v>762723</v>
      </c>
      <c r="HB22" s="323"/>
    </row>
    <row r="23" spans="1:210" s="315" customFormat="1">
      <c r="A23" s="28" t="s">
        <v>518</v>
      </c>
      <c r="B23" s="28" t="s">
        <v>501</v>
      </c>
      <c r="C23" s="29" t="s">
        <v>242</v>
      </c>
      <c r="D23" s="29" t="s">
        <v>258</v>
      </c>
      <c r="E23" s="29" t="s">
        <v>182</v>
      </c>
      <c r="F23" s="31">
        <v>12</v>
      </c>
      <c r="G23" s="320">
        <v>81220</v>
      </c>
      <c r="H23" s="320">
        <v>37340</v>
      </c>
      <c r="I23" s="320">
        <v>3600</v>
      </c>
      <c r="J23" s="320">
        <v>10330</v>
      </c>
      <c r="K23" s="320">
        <v>207200</v>
      </c>
      <c r="L23" s="320">
        <v>207200</v>
      </c>
      <c r="M23" s="320">
        <v>29198</v>
      </c>
      <c r="N23" s="320">
        <v>-4563</v>
      </c>
      <c r="O23" s="320">
        <v>15662</v>
      </c>
      <c r="P23" s="320">
        <v>11099</v>
      </c>
      <c r="Q23" s="320">
        <v>415</v>
      </c>
      <c r="R23" s="320">
        <v>11514</v>
      </c>
      <c r="S23" s="320">
        <v>40712</v>
      </c>
      <c r="T23" s="320">
        <v>0</v>
      </c>
      <c r="U23" s="320">
        <v>0</v>
      </c>
      <c r="V23" s="320">
        <v>0</v>
      </c>
      <c r="W23" s="320">
        <v>0</v>
      </c>
      <c r="X23" s="320">
        <v>0</v>
      </c>
      <c r="Y23" s="320">
        <v>0</v>
      </c>
      <c r="Z23" s="320">
        <v>0</v>
      </c>
      <c r="AA23" s="320">
        <v>0</v>
      </c>
      <c r="AB23" s="320">
        <v>0</v>
      </c>
      <c r="AC23" s="320">
        <v>0</v>
      </c>
      <c r="AD23" s="320">
        <v>0</v>
      </c>
      <c r="AE23" s="320">
        <v>0</v>
      </c>
      <c r="AF23" s="320">
        <v>0</v>
      </c>
      <c r="AG23" s="320">
        <v>0</v>
      </c>
      <c r="AH23" s="320">
        <v>0</v>
      </c>
      <c r="AI23" s="320">
        <v>1722</v>
      </c>
      <c r="AJ23" s="320">
        <v>11</v>
      </c>
      <c r="AK23" s="320">
        <v>1733</v>
      </c>
      <c r="AL23" s="320">
        <v>671</v>
      </c>
      <c r="AM23" s="320">
        <v>-45</v>
      </c>
      <c r="AN23" s="320">
        <v>626</v>
      </c>
      <c r="AO23" s="320">
        <v>4848</v>
      </c>
      <c r="AP23" s="320">
        <v>-381</v>
      </c>
      <c r="AQ23" s="320">
        <v>4467</v>
      </c>
      <c r="AR23" s="320">
        <v>0</v>
      </c>
      <c r="AS23" s="320">
        <v>0</v>
      </c>
      <c r="AT23" s="320">
        <v>0</v>
      </c>
      <c r="AU23" s="320">
        <v>36439</v>
      </c>
      <c r="AV23" s="320">
        <v>-4563</v>
      </c>
      <c r="AW23" s="320">
        <v>0</v>
      </c>
      <c r="AX23" s="320">
        <v>15662</v>
      </c>
      <c r="AY23" s="320">
        <v>11099</v>
      </c>
      <c r="AZ23" s="320">
        <v>0</v>
      </c>
      <c r="BA23" s="320">
        <v>11099</v>
      </c>
      <c r="BB23" s="320">
        <v>47538</v>
      </c>
      <c r="BI23" s="320">
        <v>95371</v>
      </c>
      <c r="BJ23" s="320">
        <v>-68679</v>
      </c>
      <c r="BK23" s="320">
        <v>-15662</v>
      </c>
      <c r="BL23" s="320">
        <v>-84341</v>
      </c>
      <c r="BM23" s="320">
        <v>-84341</v>
      </c>
      <c r="BN23" s="320">
        <v>11030</v>
      </c>
      <c r="BO23" s="320">
        <v>97916</v>
      </c>
      <c r="BP23" s="320">
        <v>3310</v>
      </c>
      <c r="BQ23" s="320">
        <v>94606</v>
      </c>
      <c r="BR23" s="320">
        <v>13438</v>
      </c>
      <c r="BS23" s="320">
        <v>1927</v>
      </c>
      <c r="BT23" s="320">
        <v>11511</v>
      </c>
      <c r="BU23" s="320">
        <v>40584</v>
      </c>
      <c r="BV23" s="320">
        <v>39766</v>
      </c>
      <c r="BW23" s="320">
        <v>818</v>
      </c>
      <c r="BX23" s="320">
        <v>15300</v>
      </c>
      <c r="BY23" s="320">
        <v>1543</v>
      </c>
      <c r="BZ23" s="320">
        <v>13757</v>
      </c>
      <c r="CA23" s="320">
        <v>12491</v>
      </c>
      <c r="CB23" s="320">
        <v>4254</v>
      </c>
      <c r="CC23" s="320">
        <v>8237</v>
      </c>
      <c r="CD23" s="320">
        <v>9224</v>
      </c>
      <c r="CE23" s="320">
        <v>3052</v>
      </c>
      <c r="CF23" s="320">
        <v>6172</v>
      </c>
      <c r="CG23" s="320"/>
      <c r="CH23" s="320"/>
      <c r="CI23" s="320"/>
      <c r="CJ23" s="320">
        <v>64681</v>
      </c>
      <c r="CK23" s="320">
        <v>14464</v>
      </c>
      <c r="CL23" s="320">
        <v>50217</v>
      </c>
      <c r="CM23" s="320"/>
      <c r="CN23" s="320"/>
      <c r="CO23" s="320">
        <v>0</v>
      </c>
      <c r="CP23" s="320">
        <v>9937</v>
      </c>
      <c r="CQ23" s="320">
        <v>8321</v>
      </c>
      <c r="CR23" s="320">
        <v>1616</v>
      </c>
      <c r="CS23" s="320">
        <v>2832</v>
      </c>
      <c r="CT23" s="320">
        <v>0</v>
      </c>
      <c r="CU23" s="320">
        <v>2832</v>
      </c>
      <c r="CV23" s="320">
        <v>6339</v>
      </c>
      <c r="CW23" s="320">
        <v>70</v>
      </c>
      <c r="CX23" s="320">
        <v>6269</v>
      </c>
      <c r="CY23" s="320">
        <v>0</v>
      </c>
      <c r="CZ23" s="320">
        <v>0</v>
      </c>
      <c r="DA23" s="320">
        <v>0</v>
      </c>
      <c r="DB23" s="320">
        <v>7861</v>
      </c>
      <c r="DC23" s="320">
        <v>300</v>
      </c>
      <c r="DD23" s="320">
        <v>7561</v>
      </c>
      <c r="DE23" s="320"/>
      <c r="DF23" s="320">
        <v>6222</v>
      </c>
      <c r="DG23" s="320"/>
      <c r="DH23" s="320"/>
      <c r="DI23" s="320">
        <v>0</v>
      </c>
      <c r="DJ23" s="320">
        <v>0</v>
      </c>
      <c r="DK23" s="320"/>
      <c r="DL23" s="320"/>
      <c r="DM23" s="320">
        <v>0</v>
      </c>
      <c r="DN23" s="320">
        <v>286825</v>
      </c>
      <c r="DO23" s="320">
        <v>77007</v>
      </c>
      <c r="DP23" s="320">
        <v>209818</v>
      </c>
      <c r="DQ23" s="320">
        <v>0</v>
      </c>
      <c r="DR23" s="320">
        <v>0</v>
      </c>
      <c r="DS23" s="320"/>
      <c r="DT23" s="320">
        <v>286825</v>
      </c>
      <c r="DU23" s="320">
        <v>77007</v>
      </c>
      <c r="DV23" s="320">
        <v>209818</v>
      </c>
      <c r="DW23" s="320">
        <v>15</v>
      </c>
      <c r="DX23" s="320">
        <v>0</v>
      </c>
      <c r="DY23" s="320">
        <v>15</v>
      </c>
      <c r="DZ23" s="320">
        <v>682</v>
      </c>
      <c r="EA23" s="320">
        <v>14055</v>
      </c>
      <c r="EB23" s="320">
        <v>1546</v>
      </c>
      <c r="EC23" s="320">
        <v>-1400</v>
      </c>
      <c r="ED23" s="320">
        <v>0</v>
      </c>
      <c r="EE23" s="320">
        <v>0</v>
      </c>
      <c r="EF23" s="320">
        <v>10427</v>
      </c>
      <c r="EG23" s="320">
        <v>155037</v>
      </c>
      <c r="EH23" s="320">
        <v>19142</v>
      </c>
      <c r="EI23" s="320">
        <v>33021</v>
      </c>
      <c r="EJ23" s="320">
        <v>8467</v>
      </c>
      <c r="EK23" s="320">
        <v>215667</v>
      </c>
      <c r="EL23" s="320">
        <v>-4563</v>
      </c>
      <c r="EM23" s="320">
        <v>-24041</v>
      </c>
      <c r="EN23" s="320">
        <v>0</v>
      </c>
      <c r="EO23" s="320">
        <v>-44638</v>
      </c>
      <c r="EP23" s="320">
        <v>0</v>
      </c>
      <c r="EQ23" s="320">
        <v>-73242</v>
      </c>
      <c r="ER23" s="323">
        <f t="shared" si="0"/>
        <v>299480</v>
      </c>
      <c r="ES23" s="323">
        <f t="shared" si="1"/>
        <v>294917</v>
      </c>
      <c r="ET23" s="323">
        <f t="shared" si="2"/>
        <v>294847</v>
      </c>
      <c r="EU23" s="323">
        <f t="shared" si="10"/>
        <v>4633</v>
      </c>
      <c r="EV23" s="323">
        <f t="shared" si="3"/>
        <v>79250</v>
      </c>
      <c r="EW23" s="323">
        <f t="shared" si="4"/>
        <v>79250</v>
      </c>
      <c r="EX23" s="323">
        <f t="shared" si="5"/>
        <v>79180</v>
      </c>
      <c r="EY23" s="323">
        <f t="shared" si="6"/>
        <v>50217</v>
      </c>
      <c r="EZ23" s="323">
        <f t="shared" si="7"/>
        <v>40584</v>
      </c>
      <c r="FA23" s="323">
        <f t="shared" si="8"/>
        <v>39766</v>
      </c>
      <c r="FB23" s="323">
        <f t="shared" si="9"/>
        <v>818</v>
      </c>
      <c r="FC23" s="320">
        <v>0</v>
      </c>
      <c r="FD23" s="320">
        <v>310190</v>
      </c>
      <c r="FE23" s="320">
        <v>7557</v>
      </c>
      <c r="FF23" s="320">
        <v>27752</v>
      </c>
      <c r="FG23" s="320">
        <v>13328</v>
      </c>
      <c r="FH23" s="320">
        <v>4109</v>
      </c>
      <c r="FI23" s="320">
        <v>5592</v>
      </c>
      <c r="FJ23" s="320">
        <v>368528</v>
      </c>
      <c r="FK23" s="320">
        <v>17914</v>
      </c>
      <c r="FL23" s="320">
        <v>0</v>
      </c>
      <c r="FM23" s="320">
        <v>345</v>
      </c>
      <c r="FN23" s="320">
        <v>0</v>
      </c>
      <c r="FO23" s="320">
        <v>0</v>
      </c>
      <c r="FP23" s="320">
        <v>233</v>
      </c>
      <c r="FQ23" s="320">
        <v>387020</v>
      </c>
      <c r="FR23" s="320">
        <v>40356</v>
      </c>
      <c r="FS23" s="320"/>
      <c r="FT23" s="320">
        <v>0</v>
      </c>
      <c r="FU23" s="320"/>
      <c r="FV23" s="320">
        <v>503</v>
      </c>
      <c r="FW23" s="320">
        <v>10501</v>
      </c>
      <c r="FX23" s="320">
        <v>19625</v>
      </c>
      <c r="FY23" s="320">
        <v>70985</v>
      </c>
      <c r="FZ23" s="320">
        <v>458005</v>
      </c>
      <c r="GA23" s="320">
        <v>1031</v>
      </c>
      <c r="GB23" s="320">
        <v>2764</v>
      </c>
      <c r="GC23" s="320">
        <v>27186</v>
      </c>
      <c r="GD23" s="320">
        <v>2900</v>
      </c>
      <c r="GE23" s="320">
        <v>0</v>
      </c>
      <c r="GF23" s="320">
        <v>0</v>
      </c>
      <c r="GG23" s="320">
        <v>33881</v>
      </c>
      <c r="GH23" s="320">
        <v>0</v>
      </c>
      <c r="GI23" s="320">
        <v>0</v>
      </c>
      <c r="GJ23" s="320">
        <v>96230</v>
      </c>
      <c r="GK23" s="320">
        <v>195559</v>
      </c>
      <c r="GL23" s="320">
        <v>73767</v>
      </c>
      <c r="GM23" s="320"/>
      <c r="GN23" s="320">
        <v>0</v>
      </c>
      <c r="GO23" s="320">
        <v>365556</v>
      </c>
      <c r="GP23" s="320">
        <v>58568</v>
      </c>
      <c r="GQ23" s="320">
        <v>47538</v>
      </c>
      <c r="GR23" s="320">
        <v>11030</v>
      </c>
      <c r="GS23" s="320">
        <v>58568</v>
      </c>
      <c r="GT23" s="320">
        <v>0</v>
      </c>
      <c r="GU23" s="320"/>
      <c r="GV23" s="325">
        <f t="shared" si="11"/>
        <v>273121</v>
      </c>
      <c r="GW23" s="325">
        <f t="shared" si="12"/>
        <v>59981</v>
      </c>
      <c r="GX23" s="325">
        <f t="shared" si="13"/>
        <v>213140</v>
      </c>
      <c r="HB23" s="323"/>
    </row>
    <row r="24" spans="1:210" s="320" customFormat="1">
      <c r="A24" s="28" t="s">
        <v>519</v>
      </c>
      <c r="B24" s="28" t="s">
        <v>501</v>
      </c>
      <c r="C24" s="29" t="s">
        <v>242</v>
      </c>
      <c r="D24" s="29" t="s">
        <v>259</v>
      </c>
      <c r="E24" s="29" t="s">
        <v>182</v>
      </c>
      <c r="F24" s="31">
        <v>12</v>
      </c>
      <c r="G24" s="320">
        <v>83450</v>
      </c>
      <c r="H24" s="320">
        <v>35089</v>
      </c>
      <c r="I24" s="320">
        <v>3700</v>
      </c>
      <c r="J24" s="320">
        <v>11638</v>
      </c>
      <c r="K24" s="320">
        <v>189512</v>
      </c>
      <c r="L24" s="320">
        <v>207425</v>
      </c>
      <c r="M24" s="320">
        <v>12288</v>
      </c>
      <c r="N24" s="320">
        <v>6279</v>
      </c>
      <c r="O24" s="320">
        <v>-3987</v>
      </c>
      <c r="P24" s="320">
        <v>2292</v>
      </c>
      <c r="Q24" s="320">
        <v>-360</v>
      </c>
      <c r="R24" s="320">
        <v>1932</v>
      </c>
      <c r="S24" s="320">
        <v>14220</v>
      </c>
      <c r="T24" s="320">
        <v>11680</v>
      </c>
      <c r="U24" s="320">
        <v>-5864</v>
      </c>
      <c r="V24" s="320">
        <v>5893</v>
      </c>
      <c r="W24" s="320">
        <v>29</v>
      </c>
      <c r="X24" s="320">
        <v>0</v>
      </c>
      <c r="Y24" s="320">
        <v>29</v>
      </c>
      <c r="Z24" s="320">
        <v>11709</v>
      </c>
      <c r="AA24" s="320">
        <v>0</v>
      </c>
      <c r="AB24" s="320">
        <v>0</v>
      </c>
      <c r="AC24" s="320">
        <v>0</v>
      </c>
      <c r="AD24" s="320">
        <v>0</v>
      </c>
      <c r="AE24" s="320">
        <v>0</v>
      </c>
      <c r="AF24" s="320">
        <v>0</v>
      </c>
      <c r="AG24" s="320">
        <v>0</v>
      </c>
      <c r="AH24" s="320">
        <v>0</v>
      </c>
      <c r="AI24" s="320">
        <v>9955</v>
      </c>
      <c r="AJ24" s="320">
        <v>-520</v>
      </c>
      <c r="AK24" s="320">
        <v>9435</v>
      </c>
      <c r="AL24" s="320">
        <v>1644</v>
      </c>
      <c r="AM24" s="320">
        <v>360</v>
      </c>
      <c r="AN24" s="320">
        <v>2004</v>
      </c>
      <c r="AO24" s="320">
        <v>0</v>
      </c>
      <c r="AP24" s="320">
        <v>0</v>
      </c>
      <c r="AQ24" s="320">
        <v>0</v>
      </c>
      <c r="AR24" s="320">
        <v>0</v>
      </c>
      <c r="AS24" s="320">
        <v>0</v>
      </c>
      <c r="AT24" s="320">
        <v>0</v>
      </c>
      <c r="AU24" s="320">
        <v>35567</v>
      </c>
      <c r="AV24" s="320">
        <v>415</v>
      </c>
      <c r="AW24" s="320">
        <v>0</v>
      </c>
      <c r="AX24" s="320">
        <v>1386</v>
      </c>
      <c r="AY24" s="320">
        <v>1801</v>
      </c>
      <c r="AZ24" s="320">
        <v>0</v>
      </c>
      <c r="BA24" s="320">
        <v>1801</v>
      </c>
      <c r="BB24" s="320">
        <v>37368</v>
      </c>
      <c r="BI24" s="320">
        <v>364562</v>
      </c>
      <c r="BJ24" s="320">
        <v>13085</v>
      </c>
      <c r="BK24" s="320">
        <v>-1386</v>
      </c>
      <c r="BL24" s="320">
        <v>11699</v>
      </c>
      <c r="BM24" s="320">
        <v>11699</v>
      </c>
      <c r="BN24" s="320">
        <v>376261</v>
      </c>
      <c r="BO24" s="320">
        <v>82092</v>
      </c>
      <c r="BP24" s="320">
        <v>2939</v>
      </c>
      <c r="BQ24" s="320">
        <v>79153</v>
      </c>
      <c r="BR24" s="320">
        <v>9582</v>
      </c>
      <c r="BS24" s="320">
        <v>1667</v>
      </c>
      <c r="BT24" s="320">
        <v>7915</v>
      </c>
      <c r="BU24" s="320">
        <v>36729</v>
      </c>
      <c r="BV24" s="320">
        <v>28963</v>
      </c>
      <c r="BW24" s="320">
        <v>7766</v>
      </c>
      <c r="BX24" s="320">
        <v>14314</v>
      </c>
      <c r="BY24" s="320">
        <v>5002</v>
      </c>
      <c r="BZ24" s="320">
        <v>9312</v>
      </c>
      <c r="CA24" s="320">
        <v>5817</v>
      </c>
      <c r="CB24" s="320">
        <v>3476</v>
      </c>
      <c r="CC24" s="320">
        <v>2341</v>
      </c>
      <c r="CD24" s="320">
        <v>7094</v>
      </c>
      <c r="CE24" s="320">
        <v>235</v>
      </c>
      <c r="CF24" s="320">
        <v>6859</v>
      </c>
      <c r="CJ24" s="320">
        <v>60636</v>
      </c>
      <c r="CK24" s="320">
        <v>12492</v>
      </c>
      <c r="CL24" s="320">
        <v>48144</v>
      </c>
      <c r="CO24" s="320">
        <v>0</v>
      </c>
      <c r="CP24" s="320">
        <v>1083</v>
      </c>
      <c r="CQ24" s="320">
        <v>1067</v>
      </c>
      <c r="CR24" s="320">
        <v>16</v>
      </c>
      <c r="CS24" s="320">
        <v>3929</v>
      </c>
      <c r="CT24" s="320">
        <v>940</v>
      </c>
      <c r="CU24" s="320">
        <v>2989</v>
      </c>
      <c r="CV24" s="320">
        <v>1655</v>
      </c>
      <c r="CW24" s="320">
        <v>0</v>
      </c>
      <c r="CX24" s="320">
        <v>1655</v>
      </c>
      <c r="CY24" s="320">
        <v>0</v>
      </c>
      <c r="CZ24" s="320">
        <v>0</v>
      </c>
      <c r="DA24" s="320">
        <v>0</v>
      </c>
      <c r="DB24" s="320">
        <v>6697</v>
      </c>
      <c r="DC24" s="320">
        <v>292</v>
      </c>
      <c r="DD24" s="320">
        <v>6405</v>
      </c>
      <c r="DF24" s="320">
        <v>2213</v>
      </c>
      <c r="DI24" s="320">
        <v>0</v>
      </c>
      <c r="DJ24" s="320">
        <v>0</v>
      </c>
      <c r="DM24" s="320">
        <v>0</v>
      </c>
      <c r="DN24" s="320">
        <v>231841</v>
      </c>
      <c r="DO24" s="320">
        <v>57073</v>
      </c>
      <c r="DP24" s="320">
        <v>174768</v>
      </c>
      <c r="DQ24" s="320">
        <v>23778</v>
      </c>
      <c r="DR24" s="320">
        <v>21894</v>
      </c>
      <c r="DT24" s="320">
        <v>255619</v>
      </c>
      <c r="DU24" s="320">
        <v>78968</v>
      </c>
      <c r="DV24" s="320">
        <v>176651</v>
      </c>
      <c r="DW24" s="320">
        <v>-303</v>
      </c>
      <c r="DX24" s="320">
        <v>0</v>
      </c>
      <c r="DY24" s="320">
        <v>-303</v>
      </c>
      <c r="DZ24" s="320">
        <v>62</v>
      </c>
      <c r="EA24" s="320">
        <v>13816</v>
      </c>
      <c r="EB24" s="320">
        <v>1200</v>
      </c>
      <c r="EC24" s="320">
        <v>-448</v>
      </c>
      <c r="ED24" s="320">
        <v>0</v>
      </c>
      <c r="EE24" s="320">
        <v>-38</v>
      </c>
      <c r="EF24" s="320">
        <v>12144</v>
      </c>
      <c r="EG24" s="320">
        <v>128775</v>
      </c>
      <c r="EH24" s="320">
        <v>23188</v>
      </c>
      <c r="EI24" s="320">
        <v>37549</v>
      </c>
      <c r="EJ24" s="320">
        <v>0</v>
      </c>
      <c r="EK24" s="320">
        <v>189512</v>
      </c>
      <c r="EL24" s="320">
        <v>414</v>
      </c>
      <c r="EM24" s="320">
        <v>6157</v>
      </c>
      <c r="EN24" s="320">
        <v>0</v>
      </c>
      <c r="EO24" s="320">
        <v>6072</v>
      </c>
      <c r="EP24" s="320">
        <v>856</v>
      </c>
      <c r="EQ24" s="320">
        <v>13499</v>
      </c>
      <c r="ER24" s="323">
        <f t="shared" si="0"/>
        <v>268987</v>
      </c>
      <c r="ES24" s="323">
        <f t="shared" si="1"/>
        <v>269400</v>
      </c>
      <c r="ET24" s="323">
        <f t="shared" si="2"/>
        <v>269400</v>
      </c>
      <c r="EU24" s="323">
        <f t="shared" si="10"/>
        <v>-413</v>
      </c>
      <c r="EV24" s="323">
        <f t="shared" si="3"/>
        <v>79888</v>
      </c>
      <c r="EW24" s="323">
        <f t="shared" si="4"/>
        <v>57994</v>
      </c>
      <c r="EX24" s="323">
        <f t="shared" si="5"/>
        <v>57994</v>
      </c>
      <c r="EY24" s="323">
        <f t="shared" si="6"/>
        <v>48144</v>
      </c>
      <c r="EZ24" s="323">
        <f t="shared" si="7"/>
        <v>60507</v>
      </c>
      <c r="FA24" s="323">
        <f t="shared" si="8"/>
        <v>50857</v>
      </c>
      <c r="FB24" s="323">
        <f t="shared" si="9"/>
        <v>9650</v>
      </c>
      <c r="FC24" s="320">
        <v>354290</v>
      </c>
      <c r="FD24" s="320">
        <v>279219</v>
      </c>
      <c r="FE24" s="320">
        <v>6173</v>
      </c>
      <c r="FF24" s="320">
        <v>26586</v>
      </c>
      <c r="FG24" s="320">
        <v>2917</v>
      </c>
      <c r="FH24" s="320">
        <v>9687</v>
      </c>
      <c r="FI24" s="320">
        <v>40278</v>
      </c>
      <c r="FJ24" s="320">
        <v>719150</v>
      </c>
      <c r="FK24" s="320">
        <v>30</v>
      </c>
      <c r="FL24" s="320">
        <v>0</v>
      </c>
      <c r="FM24" s="320">
        <v>436</v>
      </c>
      <c r="FN24" s="320">
        <v>5700</v>
      </c>
      <c r="FO24" s="320">
        <v>962</v>
      </c>
      <c r="FP24" s="320">
        <v>4703</v>
      </c>
      <c r="FQ24" s="320">
        <v>730981</v>
      </c>
      <c r="FR24" s="320">
        <v>25188</v>
      </c>
      <c r="FT24" s="320">
        <v>0</v>
      </c>
      <c r="FV24" s="320">
        <v>767</v>
      </c>
      <c r="FW24" s="320">
        <v>18826</v>
      </c>
      <c r="FX24" s="320">
        <v>12715</v>
      </c>
      <c r="FY24" s="320">
        <v>57496</v>
      </c>
      <c r="FZ24" s="320">
        <v>788477</v>
      </c>
      <c r="GA24" s="320">
        <v>0</v>
      </c>
      <c r="GB24" s="320">
        <v>83997</v>
      </c>
      <c r="GC24" s="320">
        <v>22838</v>
      </c>
      <c r="GD24" s="320">
        <v>3043</v>
      </c>
      <c r="GE24" s="320">
        <v>7631</v>
      </c>
      <c r="GF24" s="320">
        <v>0</v>
      </c>
      <c r="GG24" s="320">
        <v>117509</v>
      </c>
      <c r="GH24" s="320">
        <v>0</v>
      </c>
      <c r="GI24" s="320">
        <v>0</v>
      </c>
      <c r="GJ24" s="320">
        <v>55012</v>
      </c>
      <c r="GK24" s="320">
        <v>143020</v>
      </c>
      <c r="GL24" s="320">
        <v>59307</v>
      </c>
      <c r="GN24" s="320">
        <v>0</v>
      </c>
      <c r="GO24" s="320">
        <v>257339</v>
      </c>
      <c r="GP24" s="320">
        <v>413629</v>
      </c>
      <c r="GQ24" s="320">
        <v>37368</v>
      </c>
      <c r="GR24" s="320">
        <v>376261</v>
      </c>
      <c r="GS24" s="320">
        <v>413629</v>
      </c>
      <c r="GT24" s="320">
        <v>354290</v>
      </c>
      <c r="GV24" s="325">
        <f t="shared" si="11"/>
        <v>286324</v>
      </c>
      <c r="GW24" s="325">
        <f t="shared" si="12"/>
        <v>37903</v>
      </c>
      <c r="GX24" s="325">
        <f t="shared" si="13"/>
        <v>248421</v>
      </c>
      <c r="HB24" s="323"/>
    </row>
    <row r="25" spans="1:210" s="320" customFormat="1">
      <c r="A25" s="28" t="s">
        <v>520</v>
      </c>
      <c r="B25" s="28" t="s">
        <v>501</v>
      </c>
      <c r="C25" s="29" t="s">
        <v>242</v>
      </c>
      <c r="D25" s="29" t="s">
        <v>260</v>
      </c>
      <c r="E25" s="29" t="s">
        <v>182</v>
      </c>
      <c r="F25" s="31">
        <v>12</v>
      </c>
      <c r="G25" s="320">
        <v>93470</v>
      </c>
      <c r="H25" s="320">
        <v>40155</v>
      </c>
      <c r="I25" s="320">
        <v>1900</v>
      </c>
      <c r="J25" s="320">
        <v>11899</v>
      </c>
      <c r="K25" s="320">
        <v>196243</v>
      </c>
      <c r="L25" s="320">
        <v>209284</v>
      </c>
      <c r="M25" s="320">
        <v>17529</v>
      </c>
      <c r="N25" s="320">
        <v>7665</v>
      </c>
      <c r="O25" s="320">
        <v>-4074</v>
      </c>
      <c r="P25" s="320">
        <v>3591</v>
      </c>
      <c r="Q25" s="320">
        <v>-8</v>
      </c>
      <c r="R25" s="320">
        <v>3583</v>
      </c>
      <c r="S25" s="320">
        <v>21112</v>
      </c>
      <c r="T25" s="320">
        <v>1255</v>
      </c>
      <c r="U25" s="320">
        <v>-1074</v>
      </c>
      <c r="V25" s="320">
        <v>1202</v>
      </c>
      <c r="W25" s="320">
        <v>128</v>
      </c>
      <c r="X25" s="320">
        <v>-256</v>
      </c>
      <c r="Y25" s="320">
        <v>-128</v>
      </c>
      <c r="Z25" s="320">
        <v>1127</v>
      </c>
      <c r="AA25" s="320">
        <v>1060</v>
      </c>
      <c r="AB25" s="320">
        <v>-243</v>
      </c>
      <c r="AC25" s="320">
        <v>0</v>
      </c>
      <c r="AD25" s="320">
        <v>-243</v>
      </c>
      <c r="AE25" s="320">
        <v>817</v>
      </c>
      <c r="AF25" s="320">
        <v>81</v>
      </c>
      <c r="AG25" s="320">
        <v>-8</v>
      </c>
      <c r="AH25" s="320">
        <v>73</v>
      </c>
      <c r="AI25" s="320">
        <v>604</v>
      </c>
      <c r="AJ25" s="320">
        <v>-604</v>
      </c>
      <c r="AK25" s="320">
        <v>0</v>
      </c>
      <c r="AL25" s="320">
        <v>2507</v>
      </c>
      <c r="AM25" s="320">
        <v>258.39999999999998</v>
      </c>
      <c r="AN25" s="320">
        <v>2765.4</v>
      </c>
      <c r="AO25" s="320">
        <v>1352</v>
      </c>
      <c r="AP25" s="320">
        <v>5.4</v>
      </c>
      <c r="AQ25" s="320">
        <v>1357.4</v>
      </c>
      <c r="AR25" s="320">
        <v>0</v>
      </c>
      <c r="AS25" s="320">
        <v>0</v>
      </c>
      <c r="AT25" s="320">
        <v>0</v>
      </c>
      <c r="AU25" s="320">
        <v>24388</v>
      </c>
      <c r="AV25" s="320">
        <v>6591</v>
      </c>
      <c r="AW25" s="320">
        <v>0</v>
      </c>
      <c r="AX25" s="320">
        <v>-3727</v>
      </c>
      <c r="AY25" s="320">
        <v>2864</v>
      </c>
      <c r="AZ25" s="320">
        <v>-0.20000000000002238</v>
      </c>
      <c r="BA25" s="320">
        <v>2863.8</v>
      </c>
      <c r="BB25" s="320">
        <v>27251.8</v>
      </c>
      <c r="BI25" s="320">
        <v>287271</v>
      </c>
      <c r="BJ25" s="320">
        <v>-12832</v>
      </c>
      <c r="BK25" s="320">
        <v>3727</v>
      </c>
      <c r="BL25" s="320">
        <v>-9105</v>
      </c>
      <c r="BM25" s="320">
        <v>-9105</v>
      </c>
      <c r="BN25" s="320">
        <v>278166</v>
      </c>
      <c r="BO25" s="320">
        <v>86198</v>
      </c>
      <c r="BP25" s="320">
        <v>1172</v>
      </c>
      <c r="BQ25" s="320">
        <v>85026</v>
      </c>
      <c r="BR25" s="320">
        <v>18231</v>
      </c>
      <c r="BS25" s="320">
        <v>4442</v>
      </c>
      <c r="BT25" s="320">
        <v>13789</v>
      </c>
      <c r="BU25" s="320">
        <v>33130</v>
      </c>
      <c r="BV25" s="320">
        <v>26222</v>
      </c>
      <c r="BW25" s="320">
        <v>6908</v>
      </c>
      <c r="BX25" s="320">
        <v>10111</v>
      </c>
      <c r="BY25" s="320">
        <v>1515</v>
      </c>
      <c r="BZ25" s="320">
        <v>8596</v>
      </c>
      <c r="CA25" s="320">
        <v>6227</v>
      </c>
      <c r="CB25" s="320">
        <v>3579</v>
      </c>
      <c r="CC25" s="320">
        <v>2648</v>
      </c>
      <c r="CD25" s="320">
        <v>17668</v>
      </c>
      <c r="CE25" s="320">
        <v>6646</v>
      </c>
      <c r="CF25" s="320">
        <v>11022</v>
      </c>
      <c r="CJ25" s="320">
        <v>58364</v>
      </c>
      <c r="CK25" s="320">
        <v>8935</v>
      </c>
      <c r="CL25" s="320">
        <v>49429</v>
      </c>
      <c r="CO25" s="320">
        <v>405</v>
      </c>
      <c r="CP25" s="320">
        <v>3058</v>
      </c>
      <c r="CQ25" s="320">
        <v>857</v>
      </c>
      <c r="CR25" s="320">
        <v>2201</v>
      </c>
      <c r="CS25" s="320">
        <v>2729</v>
      </c>
      <c r="CT25" s="320">
        <v>0</v>
      </c>
      <c r="CU25" s="320">
        <v>2729</v>
      </c>
      <c r="CV25" s="320">
        <v>2329</v>
      </c>
      <c r="CW25" s="320">
        <v>2</v>
      </c>
      <c r="CX25" s="320">
        <v>2327</v>
      </c>
      <c r="CY25" s="320">
        <v>0</v>
      </c>
      <c r="CZ25" s="320">
        <v>0</v>
      </c>
      <c r="DA25" s="320">
        <v>0</v>
      </c>
      <c r="DB25" s="320">
        <v>15374</v>
      </c>
      <c r="DC25" s="320">
        <v>8078</v>
      </c>
      <c r="DD25" s="320">
        <v>7296</v>
      </c>
      <c r="DF25" s="320">
        <v>4077</v>
      </c>
      <c r="DI25" s="320">
        <v>609</v>
      </c>
      <c r="DJ25" s="320">
        <v>0</v>
      </c>
      <c r="DM25" s="320">
        <v>0</v>
      </c>
      <c r="DN25" s="320">
        <v>259045</v>
      </c>
      <c r="DO25" s="320">
        <v>61983</v>
      </c>
      <c r="DP25" s="320">
        <v>197062</v>
      </c>
      <c r="DQ25" s="320">
        <v>15594</v>
      </c>
      <c r="DR25" s="320">
        <v>13863</v>
      </c>
      <c r="DT25" s="320">
        <v>274639</v>
      </c>
      <c r="DU25" s="320">
        <v>75846</v>
      </c>
      <c r="DV25" s="320">
        <v>198793</v>
      </c>
      <c r="DW25" s="320">
        <v>-6515</v>
      </c>
      <c r="DX25" s="320">
        <v>-10</v>
      </c>
      <c r="DY25" s="320">
        <v>-6525</v>
      </c>
      <c r="DZ25" s="320">
        <v>0</v>
      </c>
      <c r="EA25" s="320">
        <v>8056</v>
      </c>
      <c r="EB25" s="320">
        <v>187</v>
      </c>
      <c r="EC25" s="320">
        <v>922</v>
      </c>
      <c r="ED25" s="320">
        <v>14</v>
      </c>
      <c r="EE25" s="320">
        <v>6</v>
      </c>
      <c r="EF25" s="320">
        <v>8771</v>
      </c>
      <c r="EG25" s="320">
        <v>131285</v>
      </c>
      <c r="EH25" s="320">
        <v>27053</v>
      </c>
      <c r="EI25" s="320">
        <v>37905</v>
      </c>
      <c r="EJ25" s="320">
        <v>24437</v>
      </c>
      <c r="EK25" s="320">
        <v>220680</v>
      </c>
      <c r="EL25" s="320">
        <v>6591</v>
      </c>
      <c r="EM25" s="320">
        <v>3779</v>
      </c>
      <c r="EN25" s="320">
        <v>0</v>
      </c>
      <c r="EO25" s="320">
        <v>-16611</v>
      </c>
      <c r="EP25" s="320">
        <v>0</v>
      </c>
      <c r="EQ25" s="320">
        <v>-6241</v>
      </c>
      <c r="ER25" s="323">
        <f t="shared" si="0"/>
        <v>283617</v>
      </c>
      <c r="ES25" s="323">
        <f t="shared" si="1"/>
        <v>290218</v>
      </c>
      <c r="ET25" s="323">
        <f t="shared" si="2"/>
        <v>290216</v>
      </c>
      <c r="EU25" s="323">
        <f t="shared" si="10"/>
        <v>-6599</v>
      </c>
      <c r="EV25" s="323">
        <f t="shared" si="3"/>
        <v>69538</v>
      </c>
      <c r="EW25" s="323">
        <f t="shared" si="4"/>
        <v>55675</v>
      </c>
      <c r="EX25" s="323">
        <f t="shared" si="5"/>
        <v>55673</v>
      </c>
      <c r="EY25" s="323">
        <f t="shared" si="6"/>
        <v>49429</v>
      </c>
      <c r="EZ25" s="323">
        <f t="shared" si="7"/>
        <v>48724</v>
      </c>
      <c r="FA25" s="323">
        <f t="shared" si="8"/>
        <v>40085</v>
      </c>
      <c r="FB25" s="323">
        <f t="shared" si="9"/>
        <v>8639</v>
      </c>
      <c r="FC25" s="320">
        <v>162437</v>
      </c>
      <c r="FD25" s="320">
        <v>280769</v>
      </c>
      <c r="FE25" s="320">
        <v>12258</v>
      </c>
      <c r="FF25" s="320">
        <v>98370</v>
      </c>
      <c r="FG25" s="320">
        <v>1580</v>
      </c>
      <c r="FH25" s="320">
        <v>2623</v>
      </c>
      <c r="FI25" s="320">
        <v>44334</v>
      </c>
      <c r="FJ25" s="320">
        <v>602371</v>
      </c>
      <c r="FK25" s="320">
        <v>903</v>
      </c>
      <c r="FL25" s="320">
        <v>1602</v>
      </c>
      <c r="FM25" s="320">
        <v>163</v>
      </c>
      <c r="FN25" s="320">
        <v>0</v>
      </c>
      <c r="FO25" s="320">
        <v>803</v>
      </c>
      <c r="FP25" s="320">
        <v>1022</v>
      </c>
      <c r="FQ25" s="320">
        <v>606864</v>
      </c>
      <c r="FR25" s="320">
        <v>403</v>
      </c>
      <c r="FT25" s="320">
        <v>583</v>
      </c>
      <c r="FV25" s="320">
        <v>853</v>
      </c>
      <c r="FW25" s="320">
        <v>8955</v>
      </c>
      <c r="FX25" s="320">
        <v>163</v>
      </c>
      <c r="FY25" s="320">
        <v>10957</v>
      </c>
      <c r="FZ25" s="320">
        <v>617821</v>
      </c>
      <c r="GA25" s="320">
        <v>0</v>
      </c>
      <c r="GB25" s="320">
        <v>2744</v>
      </c>
      <c r="GC25" s="320">
        <v>30162</v>
      </c>
      <c r="GD25" s="320">
        <v>0</v>
      </c>
      <c r="GE25" s="320">
        <v>0</v>
      </c>
      <c r="GF25" s="320">
        <v>0</v>
      </c>
      <c r="GG25" s="320">
        <v>32906</v>
      </c>
      <c r="GH25" s="320">
        <v>0</v>
      </c>
      <c r="GI25" s="320">
        <v>624</v>
      </c>
      <c r="GJ25" s="320">
        <v>108775</v>
      </c>
      <c r="GK25" s="320">
        <v>137028</v>
      </c>
      <c r="GL25" s="320">
        <v>33070</v>
      </c>
      <c r="GN25" s="320">
        <v>0</v>
      </c>
      <c r="GO25" s="320">
        <v>279497</v>
      </c>
      <c r="GP25" s="320">
        <v>305418</v>
      </c>
      <c r="GQ25" s="320">
        <v>27251.8</v>
      </c>
      <c r="GR25" s="320">
        <v>278166</v>
      </c>
      <c r="GS25" s="320">
        <v>305417.8</v>
      </c>
      <c r="GT25" s="320">
        <v>162437</v>
      </c>
      <c r="GV25" s="325">
        <f t="shared" si="11"/>
        <v>172842</v>
      </c>
      <c r="GW25" s="325">
        <f t="shared" si="12"/>
        <v>566</v>
      </c>
      <c r="GX25" s="325">
        <f t="shared" si="13"/>
        <v>172276</v>
      </c>
      <c r="HB25" s="323"/>
    </row>
    <row r="26" spans="1:210" s="320" customFormat="1">
      <c r="A26" s="28" t="s">
        <v>521</v>
      </c>
      <c r="B26" s="28" t="s">
        <v>501</v>
      </c>
      <c r="C26" s="29" t="s">
        <v>242</v>
      </c>
      <c r="D26" s="29" t="s">
        <v>261</v>
      </c>
      <c r="E26" s="29" t="s">
        <v>182</v>
      </c>
      <c r="F26" s="31">
        <v>12</v>
      </c>
      <c r="G26" s="320">
        <v>138090</v>
      </c>
      <c r="H26" s="320">
        <v>62474</v>
      </c>
      <c r="I26" s="320">
        <v>5800</v>
      </c>
      <c r="J26" s="320">
        <v>18489</v>
      </c>
      <c r="K26" s="320">
        <v>330502</v>
      </c>
      <c r="L26" s="320">
        <v>372125</v>
      </c>
      <c r="M26" s="320">
        <v>24595</v>
      </c>
      <c r="N26" s="320">
        <v>14787</v>
      </c>
      <c r="O26" s="320">
        <v>-10202</v>
      </c>
      <c r="P26" s="320">
        <v>4585</v>
      </c>
      <c r="Q26" s="320">
        <v>-78</v>
      </c>
      <c r="R26" s="320">
        <v>4507</v>
      </c>
      <c r="S26" s="320">
        <v>29102</v>
      </c>
      <c r="T26" s="320">
        <v>7811</v>
      </c>
      <c r="U26" s="320">
        <v>271</v>
      </c>
      <c r="V26" s="320">
        <v>148</v>
      </c>
      <c r="W26" s="320">
        <v>419</v>
      </c>
      <c r="X26" s="320">
        <v>0</v>
      </c>
      <c r="Y26" s="320">
        <v>419</v>
      </c>
      <c r="Z26" s="320">
        <v>8230</v>
      </c>
      <c r="AA26" s="320">
        <v>0</v>
      </c>
      <c r="AB26" s="320">
        <v>0</v>
      </c>
      <c r="AC26" s="320">
        <v>0</v>
      </c>
      <c r="AD26" s="320">
        <v>0</v>
      </c>
      <c r="AE26" s="320">
        <v>0</v>
      </c>
      <c r="AF26" s="320">
        <v>0</v>
      </c>
      <c r="AG26" s="320">
        <v>0</v>
      </c>
      <c r="AH26" s="320">
        <v>0</v>
      </c>
      <c r="AI26" s="320">
        <v>8619</v>
      </c>
      <c r="AJ26" s="320">
        <v>472</v>
      </c>
      <c r="AK26" s="320">
        <v>9091</v>
      </c>
      <c r="AL26" s="320">
        <v>8348</v>
      </c>
      <c r="AM26" s="320">
        <v>-405</v>
      </c>
      <c r="AN26" s="320">
        <v>7943</v>
      </c>
      <c r="AO26" s="320">
        <v>3339</v>
      </c>
      <c r="AP26" s="320">
        <v>-8</v>
      </c>
      <c r="AQ26" s="320">
        <v>3331</v>
      </c>
      <c r="AR26" s="320">
        <v>0</v>
      </c>
      <c r="AS26" s="320">
        <v>0</v>
      </c>
      <c r="AT26" s="320">
        <v>0</v>
      </c>
      <c r="AU26" s="320">
        <v>52712</v>
      </c>
      <c r="AV26" s="320">
        <v>15058</v>
      </c>
      <c r="AW26" s="320">
        <v>0</v>
      </c>
      <c r="AX26" s="320">
        <v>-10073</v>
      </c>
      <c r="AY26" s="320">
        <v>4985</v>
      </c>
      <c r="AZ26" s="320">
        <v>0</v>
      </c>
      <c r="BA26" s="320">
        <v>4985</v>
      </c>
      <c r="BB26" s="320">
        <v>57697</v>
      </c>
      <c r="BI26" s="320">
        <v>586940</v>
      </c>
      <c r="BJ26" s="320">
        <v>-68580</v>
      </c>
      <c r="BK26" s="320">
        <v>10073</v>
      </c>
      <c r="BL26" s="320">
        <v>-58507</v>
      </c>
      <c r="BM26" s="320">
        <v>-58507</v>
      </c>
      <c r="BN26" s="320">
        <v>528433</v>
      </c>
      <c r="BO26" s="320">
        <v>142765</v>
      </c>
      <c r="BP26" s="320">
        <v>7505</v>
      </c>
      <c r="BQ26" s="320">
        <v>135260</v>
      </c>
      <c r="BR26" s="320">
        <v>21664</v>
      </c>
      <c r="BS26" s="320">
        <v>3188</v>
      </c>
      <c r="BT26" s="320">
        <v>18476</v>
      </c>
      <c r="BU26" s="320">
        <v>69002</v>
      </c>
      <c r="BV26" s="320">
        <v>57127</v>
      </c>
      <c r="BW26" s="320">
        <v>11875</v>
      </c>
      <c r="BX26" s="320">
        <v>20565</v>
      </c>
      <c r="BY26" s="320">
        <v>2738</v>
      </c>
      <c r="BZ26" s="320">
        <v>17827</v>
      </c>
      <c r="CA26" s="320">
        <v>13710</v>
      </c>
      <c r="CB26" s="320">
        <v>4011</v>
      </c>
      <c r="CC26" s="320">
        <v>9699</v>
      </c>
      <c r="CD26" s="320">
        <v>15230</v>
      </c>
      <c r="CE26" s="320">
        <v>1441</v>
      </c>
      <c r="CF26" s="320">
        <v>13789</v>
      </c>
      <c r="CJ26" s="320">
        <v>98687</v>
      </c>
      <c r="CK26" s="320">
        <v>16914</v>
      </c>
      <c r="CL26" s="320">
        <v>81773</v>
      </c>
      <c r="CO26" s="320">
        <v>144</v>
      </c>
      <c r="CP26" s="320">
        <v>4458</v>
      </c>
      <c r="CQ26" s="320">
        <v>1614</v>
      </c>
      <c r="CR26" s="320">
        <v>2844</v>
      </c>
      <c r="CS26" s="320">
        <v>3791</v>
      </c>
      <c r="CT26" s="320">
        <v>374</v>
      </c>
      <c r="CU26" s="320">
        <v>3417</v>
      </c>
      <c r="CV26" s="320">
        <v>7910</v>
      </c>
      <c r="CW26" s="320">
        <v>0</v>
      </c>
      <c r="CX26" s="320">
        <v>7910</v>
      </c>
      <c r="CY26" s="320">
        <v>0</v>
      </c>
      <c r="CZ26" s="320">
        <v>0</v>
      </c>
      <c r="DA26" s="320">
        <v>0</v>
      </c>
      <c r="DB26" s="320">
        <v>11782</v>
      </c>
      <c r="DC26" s="320">
        <v>515</v>
      </c>
      <c r="DD26" s="320">
        <v>11267</v>
      </c>
      <c r="DF26" s="320">
        <v>8057</v>
      </c>
      <c r="DI26" s="320">
        <v>0</v>
      </c>
      <c r="DJ26" s="320">
        <v>0</v>
      </c>
      <c r="DM26" s="320">
        <v>8</v>
      </c>
      <c r="DN26" s="320">
        <v>417773</v>
      </c>
      <c r="DO26" s="320">
        <v>95427</v>
      </c>
      <c r="DP26" s="320">
        <v>322346</v>
      </c>
      <c r="DQ26" s="320">
        <v>38613</v>
      </c>
      <c r="DR26" s="320">
        <v>42639</v>
      </c>
      <c r="DT26" s="320">
        <v>456386</v>
      </c>
      <c r="DU26" s="320">
        <v>138066</v>
      </c>
      <c r="DV26" s="320">
        <v>318320</v>
      </c>
      <c r="DW26" s="320">
        <v>457</v>
      </c>
      <c r="DX26" s="320">
        <v>467</v>
      </c>
      <c r="DY26" s="320">
        <v>924</v>
      </c>
      <c r="DZ26" s="320">
        <v>0</v>
      </c>
      <c r="EA26" s="320">
        <v>17586</v>
      </c>
      <c r="EB26" s="320">
        <v>604</v>
      </c>
      <c r="EC26" s="320">
        <v>-4628</v>
      </c>
      <c r="ED26" s="320">
        <v>0</v>
      </c>
      <c r="EE26" s="320">
        <v>226</v>
      </c>
      <c r="EF26" s="320">
        <v>12128</v>
      </c>
      <c r="EG26" s="320">
        <v>239554</v>
      </c>
      <c r="EH26" s="320">
        <v>32942</v>
      </c>
      <c r="EI26" s="320">
        <v>58006</v>
      </c>
      <c r="EJ26" s="320">
        <v>14080</v>
      </c>
      <c r="EK26" s="320">
        <v>344582</v>
      </c>
      <c r="EL26" s="320">
        <v>15058</v>
      </c>
      <c r="EM26" s="320">
        <v>540</v>
      </c>
      <c r="EN26" s="320">
        <v>0</v>
      </c>
      <c r="EO26" s="320">
        <v>-69120</v>
      </c>
      <c r="EP26" s="320">
        <v>0</v>
      </c>
      <c r="EQ26" s="320">
        <v>-53522</v>
      </c>
      <c r="ER26" s="323">
        <f t="shared" si="0"/>
        <v>469344</v>
      </c>
      <c r="ES26" s="323">
        <f t="shared" si="1"/>
        <v>483935</v>
      </c>
      <c r="ET26" s="323">
        <f t="shared" si="2"/>
        <v>483935</v>
      </c>
      <c r="EU26" s="323">
        <f t="shared" si="10"/>
        <v>-14591</v>
      </c>
      <c r="EV26" s="323">
        <f t="shared" si="3"/>
        <v>139353</v>
      </c>
      <c r="EW26" s="323">
        <f t="shared" si="4"/>
        <v>96714</v>
      </c>
      <c r="EX26" s="323">
        <f t="shared" si="5"/>
        <v>96714</v>
      </c>
      <c r="EY26" s="323">
        <f t="shared" si="6"/>
        <v>81773</v>
      </c>
      <c r="EZ26" s="323">
        <f t="shared" si="7"/>
        <v>107615</v>
      </c>
      <c r="FA26" s="323">
        <f t="shared" si="8"/>
        <v>99766</v>
      </c>
      <c r="FB26" s="323">
        <f t="shared" si="9"/>
        <v>7849</v>
      </c>
      <c r="FC26" s="320">
        <v>454898</v>
      </c>
      <c r="FD26" s="320">
        <v>431486</v>
      </c>
      <c r="FE26" s="320">
        <v>6029</v>
      </c>
      <c r="FF26" s="320">
        <v>49466</v>
      </c>
      <c r="FG26" s="320">
        <v>558</v>
      </c>
      <c r="FH26" s="320">
        <v>25833</v>
      </c>
      <c r="FI26" s="320">
        <v>8052</v>
      </c>
      <c r="FJ26" s="320">
        <v>976322</v>
      </c>
      <c r="FK26" s="320">
        <v>2006</v>
      </c>
      <c r="FL26" s="320">
        <v>0</v>
      </c>
      <c r="FM26" s="320">
        <v>267</v>
      </c>
      <c r="FN26" s="320">
        <v>551</v>
      </c>
      <c r="FO26" s="320">
        <v>1999</v>
      </c>
      <c r="FP26" s="320">
        <v>1277</v>
      </c>
      <c r="FQ26" s="320">
        <v>982422</v>
      </c>
      <c r="FR26" s="320">
        <v>13033</v>
      </c>
      <c r="FT26" s="320">
        <v>0</v>
      </c>
      <c r="FV26" s="320">
        <v>665</v>
      </c>
      <c r="FW26" s="320">
        <v>22175</v>
      </c>
      <c r="FX26" s="320">
        <v>17702</v>
      </c>
      <c r="FY26" s="320">
        <v>53575</v>
      </c>
      <c r="FZ26" s="320">
        <v>1035997</v>
      </c>
      <c r="GA26" s="320">
        <v>0</v>
      </c>
      <c r="GB26" s="320">
        <v>5337</v>
      </c>
      <c r="GC26" s="320">
        <v>49108</v>
      </c>
      <c r="GD26" s="320">
        <v>2040</v>
      </c>
      <c r="GE26" s="320">
        <v>0</v>
      </c>
      <c r="GF26" s="320">
        <v>0</v>
      </c>
      <c r="GG26" s="320">
        <v>56485</v>
      </c>
      <c r="GH26" s="320">
        <v>0</v>
      </c>
      <c r="GI26" s="320">
        <v>0</v>
      </c>
      <c r="GJ26" s="320">
        <v>109115</v>
      </c>
      <c r="GK26" s="320">
        <v>284267</v>
      </c>
      <c r="GL26" s="320">
        <v>0</v>
      </c>
      <c r="GN26" s="320">
        <v>0</v>
      </c>
      <c r="GO26" s="320">
        <v>393382</v>
      </c>
      <c r="GP26" s="320">
        <v>586130</v>
      </c>
      <c r="GQ26" s="320">
        <v>57697</v>
      </c>
      <c r="GR26" s="320">
        <v>528433</v>
      </c>
      <c r="GS26" s="320">
        <v>586130</v>
      </c>
      <c r="GT26" s="320">
        <v>454898</v>
      </c>
      <c r="GV26" s="325">
        <f t="shared" si="11"/>
        <v>289604</v>
      </c>
      <c r="GW26" s="325">
        <f t="shared" si="12"/>
        <v>30735</v>
      </c>
      <c r="GX26" s="325">
        <f t="shared" si="13"/>
        <v>258869</v>
      </c>
      <c r="HB26" s="323"/>
    </row>
    <row r="27" spans="1:210" s="320" customFormat="1">
      <c r="A27" s="28" t="s">
        <v>522</v>
      </c>
      <c r="B27" s="28" t="s">
        <v>501</v>
      </c>
      <c r="C27" s="29" t="s">
        <v>242</v>
      </c>
      <c r="D27" s="29" t="s">
        <v>262</v>
      </c>
      <c r="E27" s="29" t="s">
        <v>182</v>
      </c>
      <c r="F27" s="31">
        <v>12</v>
      </c>
      <c r="G27" s="320">
        <v>337720</v>
      </c>
      <c r="H27" s="320">
        <v>146148</v>
      </c>
      <c r="I27" s="320">
        <v>14000</v>
      </c>
      <c r="J27" s="320">
        <v>48751</v>
      </c>
      <c r="K27" s="320">
        <v>755151</v>
      </c>
      <c r="L27" s="320">
        <v>856080</v>
      </c>
      <c r="M27" s="320">
        <v>21176</v>
      </c>
      <c r="N27" s="320">
        <v>14865</v>
      </c>
      <c r="O27" s="320">
        <v>16340</v>
      </c>
      <c r="P27" s="320">
        <v>31205</v>
      </c>
      <c r="Q27" s="320">
        <v>-724</v>
      </c>
      <c r="R27" s="320">
        <v>30481</v>
      </c>
      <c r="S27" s="320">
        <v>51657</v>
      </c>
      <c r="T27" s="320">
        <v>3541</v>
      </c>
      <c r="U27" s="320">
        <v>-47931</v>
      </c>
      <c r="V27" s="320">
        <v>50663</v>
      </c>
      <c r="W27" s="320">
        <v>2732</v>
      </c>
      <c r="X27" s="320">
        <v>0</v>
      </c>
      <c r="Y27" s="320">
        <v>2732</v>
      </c>
      <c r="Z27" s="320">
        <v>6273</v>
      </c>
      <c r="AA27" s="320">
        <v>0</v>
      </c>
      <c r="AB27" s="320">
        <v>0</v>
      </c>
      <c r="AC27" s="320">
        <v>0</v>
      </c>
      <c r="AD27" s="320">
        <v>0</v>
      </c>
      <c r="AE27" s="320">
        <v>0</v>
      </c>
      <c r="AF27" s="320">
        <v>1453</v>
      </c>
      <c r="AG27" s="320">
        <v>-228</v>
      </c>
      <c r="AH27" s="320">
        <v>1225</v>
      </c>
      <c r="AI27" s="320">
        <v>865</v>
      </c>
      <c r="AJ27" s="320">
        <v>564</v>
      </c>
      <c r="AK27" s="320">
        <v>1429</v>
      </c>
      <c r="AL27" s="320">
        <v>383</v>
      </c>
      <c r="AM27" s="320">
        <v>239</v>
      </c>
      <c r="AN27" s="320">
        <v>622</v>
      </c>
      <c r="AO27" s="320">
        <v>9930</v>
      </c>
      <c r="AP27" s="320">
        <v>485</v>
      </c>
      <c r="AQ27" s="320">
        <v>10415</v>
      </c>
      <c r="AR27" s="320">
        <v>0</v>
      </c>
      <c r="AS27" s="320">
        <v>0</v>
      </c>
      <c r="AT27" s="320">
        <v>0</v>
      </c>
      <c r="AU27" s="320">
        <v>37348</v>
      </c>
      <c r="AV27" s="320">
        <v>-33066</v>
      </c>
      <c r="AW27" s="320">
        <v>0</v>
      </c>
      <c r="AX27" s="320">
        <v>67339</v>
      </c>
      <c r="AY27" s="320">
        <v>34273</v>
      </c>
      <c r="AZ27" s="320">
        <v>0</v>
      </c>
      <c r="BA27" s="320">
        <v>34273</v>
      </c>
      <c r="BB27" s="320">
        <v>71621</v>
      </c>
      <c r="BI27" s="320">
        <v>1187919</v>
      </c>
      <c r="BJ27" s="320">
        <v>-105225</v>
      </c>
      <c r="BK27" s="320">
        <v>-66775</v>
      </c>
      <c r="BL27" s="320">
        <v>-172000</v>
      </c>
      <c r="BM27" s="320">
        <v>-172564</v>
      </c>
      <c r="BN27" s="320">
        <v>1015355</v>
      </c>
      <c r="BO27" s="320">
        <v>354088</v>
      </c>
      <c r="BP27" s="320">
        <v>8705</v>
      </c>
      <c r="BQ27" s="320">
        <v>345383</v>
      </c>
      <c r="BR27" s="320">
        <v>47623</v>
      </c>
      <c r="BS27" s="320">
        <v>4370</v>
      </c>
      <c r="BT27" s="320">
        <v>43253</v>
      </c>
      <c r="BU27" s="320">
        <v>153474</v>
      </c>
      <c r="BV27" s="320">
        <v>142293</v>
      </c>
      <c r="BW27" s="320">
        <v>11181</v>
      </c>
      <c r="BX27" s="320">
        <v>56456</v>
      </c>
      <c r="BY27" s="320">
        <v>3668</v>
      </c>
      <c r="BZ27" s="320">
        <v>52788</v>
      </c>
      <c r="CA27" s="320">
        <v>49033</v>
      </c>
      <c r="CB27" s="320">
        <v>18128</v>
      </c>
      <c r="CC27" s="320">
        <v>30905</v>
      </c>
      <c r="CD27" s="320">
        <v>38752</v>
      </c>
      <c r="CE27" s="320">
        <v>3625</v>
      </c>
      <c r="CF27" s="320">
        <v>35127</v>
      </c>
      <c r="CJ27" s="320">
        <v>188422</v>
      </c>
      <c r="CK27" s="320">
        <v>33871</v>
      </c>
      <c r="CL27" s="320">
        <v>154551</v>
      </c>
      <c r="CO27" s="320">
        <v>0</v>
      </c>
      <c r="CP27" s="320">
        <v>14458</v>
      </c>
      <c r="CQ27" s="320">
        <v>4034</v>
      </c>
      <c r="CR27" s="320">
        <v>10424</v>
      </c>
      <c r="CS27" s="320">
        <v>3740</v>
      </c>
      <c r="CT27" s="320">
        <v>0</v>
      </c>
      <c r="CU27" s="320">
        <v>3740</v>
      </c>
      <c r="CV27" s="320">
        <v>19301</v>
      </c>
      <c r="CW27" s="320">
        <v>0</v>
      </c>
      <c r="CX27" s="320">
        <v>19301</v>
      </c>
      <c r="CY27" s="320">
        <v>0</v>
      </c>
      <c r="CZ27" s="320">
        <v>0</v>
      </c>
      <c r="DA27" s="320">
        <v>0</v>
      </c>
      <c r="DB27" s="320">
        <v>27252</v>
      </c>
      <c r="DC27" s="320">
        <v>1203</v>
      </c>
      <c r="DD27" s="320">
        <v>26049</v>
      </c>
      <c r="DF27" s="320">
        <v>13295</v>
      </c>
      <c r="DI27" s="320">
        <v>0</v>
      </c>
      <c r="DJ27" s="320">
        <v>0</v>
      </c>
      <c r="DM27" s="320">
        <v>-4379</v>
      </c>
      <c r="DN27" s="320">
        <v>965894</v>
      </c>
      <c r="DO27" s="320">
        <v>224276</v>
      </c>
      <c r="DP27" s="320">
        <v>741618</v>
      </c>
      <c r="DQ27" s="320">
        <v>144418</v>
      </c>
      <c r="DR27" s="320">
        <v>102861</v>
      </c>
      <c r="DT27" s="320">
        <v>1110312</v>
      </c>
      <c r="DU27" s="320">
        <v>327137</v>
      </c>
      <c r="DV27" s="320">
        <v>783175</v>
      </c>
      <c r="DW27" s="320">
        <v>-1567</v>
      </c>
      <c r="DX27" s="320">
        <v>0</v>
      </c>
      <c r="DY27" s="320">
        <v>-1567</v>
      </c>
      <c r="DZ27" s="320">
        <v>-468</v>
      </c>
      <c r="EA27" s="320">
        <v>38132</v>
      </c>
      <c r="EB27" s="320">
        <v>582</v>
      </c>
      <c r="EC27" s="320">
        <v>-6349</v>
      </c>
      <c r="ED27" s="320">
        <v>137</v>
      </c>
      <c r="EE27" s="320">
        <v>0</v>
      </c>
      <c r="EF27" s="320">
        <v>31532</v>
      </c>
      <c r="EG27" s="320">
        <v>536107</v>
      </c>
      <c r="EH27" s="320">
        <v>96766</v>
      </c>
      <c r="EI27" s="320">
        <v>122278</v>
      </c>
      <c r="EJ27" s="320">
        <v>28057</v>
      </c>
      <c r="EK27" s="320">
        <v>783208</v>
      </c>
      <c r="EL27" s="320">
        <v>-33066</v>
      </c>
      <c r="EM27" s="320">
        <v>7299</v>
      </c>
      <c r="EN27" s="320">
        <v>0</v>
      </c>
      <c r="EO27" s="320">
        <v>-112524</v>
      </c>
      <c r="EP27" s="320">
        <v>0</v>
      </c>
      <c r="EQ27" s="320">
        <v>-138291</v>
      </c>
      <c r="ER27" s="323">
        <f t="shared" si="0"/>
        <v>1142095</v>
      </c>
      <c r="ES27" s="323">
        <f t="shared" si="1"/>
        <v>1109029</v>
      </c>
      <c r="ET27" s="323">
        <f t="shared" si="2"/>
        <v>1109029</v>
      </c>
      <c r="EU27" s="323">
        <f t="shared" si="10"/>
        <v>33066</v>
      </c>
      <c r="EV27" s="323">
        <f t="shared" si="3"/>
        <v>325821</v>
      </c>
      <c r="EW27" s="323">
        <f t="shared" si="4"/>
        <v>222960</v>
      </c>
      <c r="EX27" s="323">
        <f t="shared" si="5"/>
        <v>222960</v>
      </c>
      <c r="EY27" s="323">
        <f t="shared" si="6"/>
        <v>154551</v>
      </c>
      <c r="EZ27" s="323">
        <f t="shared" si="7"/>
        <v>297892</v>
      </c>
      <c r="FA27" s="323">
        <f t="shared" si="8"/>
        <v>245154</v>
      </c>
      <c r="FB27" s="323">
        <f t="shared" si="9"/>
        <v>52738</v>
      </c>
      <c r="FC27" s="320">
        <v>724862</v>
      </c>
      <c r="FD27" s="320">
        <v>1024390</v>
      </c>
      <c r="FE27" s="320">
        <v>43919</v>
      </c>
      <c r="FF27" s="320">
        <v>213329</v>
      </c>
      <c r="FG27" s="320">
        <v>24924</v>
      </c>
      <c r="FH27" s="320">
        <v>38693</v>
      </c>
      <c r="FI27" s="320">
        <v>144637</v>
      </c>
      <c r="FJ27" s="320">
        <v>2214754</v>
      </c>
      <c r="FK27" s="320">
        <v>0</v>
      </c>
      <c r="FL27" s="320">
        <v>1355</v>
      </c>
      <c r="FM27" s="320">
        <v>0</v>
      </c>
      <c r="FN27" s="320">
        <v>0</v>
      </c>
      <c r="FO27" s="320">
        <v>0</v>
      </c>
      <c r="FP27" s="320">
        <v>1195</v>
      </c>
      <c r="FQ27" s="320">
        <v>2217304</v>
      </c>
      <c r="FR27" s="320">
        <v>0</v>
      </c>
      <c r="FT27" s="320">
        <v>0</v>
      </c>
      <c r="FV27" s="320">
        <v>1572</v>
      </c>
      <c r="FW27" s="320">
        <v>72924</v>
      </c>
      <c r="FX27" s="320">
        <v>29513</v>
      </c>
      <c r="FY27" s="320">
        <v>104009</v>
      </c>
      <c r="FZ27" s="320">
        <v>2321313</v>
      </c>
      <c r="GA27" s="320">
        <v>0</v>
      </c>
      <c r="GB27" s="320">
        <v>88725</v>
      </c>
      <c r="GC27" s="320">
        <v>153896</v>
      </c>
      <c r="GD27" s="320">
        <v>12398</v>
      </c>
      <c r="GE27" s="320">
        <v>0</v>
      </c>
      <c r="GF27" s="320">
        <v>0</v>
      </c>
      <c r="GG27" s="320">
        <v>255019</v>
      </c>
      <c r="GH27" s="320">
        <v>0</v>
      </c>
      <c r="GI27" s="320">
        <v>0</v>
      </c>
      <c r="GJ27" s="320">
        <v>276908</v>
      </c>
      <c r="GK27" s="320">
        <v>550373</v>
      </c>
      <c r="GL27" s="320">
        <v>149741</v>
      </c>
      <c r="GN27" s="320">
        <v>2296</v>
      </c>
      <c r="GO27" s="320">
        <v>979318</v>
      </c>
      <c r="GP27" s="320">
        <v>1086976</v>
      </c>
      <c r="GQ27" s="320">
        <v>71621</v>
      </c>
      <c r="GR27" s="320">
        <v>1015355</v>
      </c>
      <c r="GS27" s="320">
        <v>1086976</v>
      </c>
      <c r="GT27" s="320">
        <v>724862</v>
      </c>
      <c r="GV27" s="325">
        <f t="shared" si="11"/>
        <v>788839</v>
      </c>
      <c r="GW27" s="325">
        <f t="shared" si="12"/>
        <v>29513</v>
      </c>
      <c r="GX27" s="325">
        <f t="shared" si="13"/>
        <v>759326</v>
      </c>
      <c r="HB27" s="323"/>
    </row>
    <row r="28" spans="1:210" s="320" customFormat="1">
      <c r="A28" s="28" t="s">
        <v>523</v>
      </c>
      <c r="B28" s="28" t="s">
        <v>501</v>
      </c>
      <c r="C28" s="29" t="s">
        <v>242</v>
      </c>
      <c r="D28" s="29" t="s">
        <v>263</v>
      </c>
      <c r="E28" s="29" t="s">
        <v>182</v>
      </c>
      <c r="F28" s="31">
        <v>12</v>
      </c>
      <c r="G28" s="320">
        <v>21420</v>
      </c>
      <c r="H28" s="320">
        <v>9761</v>
      </c>
      <c r="I28" s="320">
        <v>1700</v>
      </c>
      <c r="J28" s="320">
        <v>2667</v>
      </c>
      <c r="K28" s="320">
        <v>79162</v>
      </c>
      <c r="L28" s="320">
        <v>81525</v>
      </c>
      <c r="M28" s="320">
        <v>22569</v>
      </c>
      <c r="N28" s="320">
        <v>27111</v>
      </c>
      <c r="O28" s="320">
        <v>-32013</v>
      </c>
      <c r="P28" s="320">
        <v>-4902</v>
      </c>
      <c r="Q28" s="320">
        <v>5141</v>
      </c>
      <c r="R28" s="320">
        <v>239</v>
      </c>
      <c r="S28" s="320">
        <v>22808</v>
      </c>
      <c r="T28" s="320">
        <v>560</v>
      </c>
      <c r="U28" s="320">
        <v>6745</v>
      </c>
      <c r="V28" s="320">
        <v>-7305</v>
      </c>
      <c r="W28" s="320">
        <v>-560</v>
      </c>
      <c r="X28" s="320">
        <v>0</v>
      </c>
      <c r="Y28" s="320">
        <v>-560</v>
      </c>
      <c r="Z28" s="320">
        <v>0</v>
      </c>
      <c r="AA28" s="320">
        <v>1530</v>
      </c>
      <c r="AB28" s="320">
        <v>-1123</v>
      </c>
      <c r="AC28" s="320">
        <v>0</v>
      </c>
      <c r="AD28" s="320">
        <v>-1123</v>
      </c>
      <c r="AE28" s="320">
        <v>407</v>
      </c>
      <c r="AF28" s="320">
        <v>0</v>
      </c>
      <c r="AG28" s="320">
        <v>0</v>
      </c>
      <c r="AH28" s="320">
        <v>0</v>
      </c>
      <c r="AI28" s="320">
        <v>3508</v>
      </c>
      <c r="AJ28" s="320">
        <v>-3000</v>
      </c>
      <c r="AK28" s="320">
        <v>508</v>
      </c>
      <c r="AL28" s="320">
        <v>8691</v>
      </c>
      <c r="AM28" s="320">
        <v>-5000</v>
      </c>
      <c r="AN28" s="320">
        <v>3691</v>
      </c>
      <c r="AO28" s="320">
        <v>0</v>
      </c>
      <c r="AP28" s="320">
        <v>0</v>
      </c>
      <c r="AQ28" s="320">
        <v>0</v>
      </c>
      <c r="AR28" s="320">
        <v>189013</v>
      </c>
      <c r="AS28" s="320">
        <v>-789</v>
      </c>
      <c r="AT28" s="320">
        <v>188224</v>
      </c>
      <c r="AU28" s="320">
        <v>225871</v>
      </c>
      <c r="AV28" s="320">
        <v>37513</v>
      </c>
      <c r="AW28" s="320">
        <v>0</v>
      </c>
      <c r="AX28" s="320">
        <v>-47746</v>
      </c>
      <c r="AY28" s="320">
        <v>-10233</v>
      </c>
      <c r="AZ28" s="320">
        <v>0</v>
      </c>
      <c r="BA28" s="320">
        <v>-10233</v>
      </c>
      <c r="BB28" s="320">
        <v>215638</v>
      </c>
      <c r="BI28" s="320">
        <v>151226</v>
      </c>
      <c r="BJ28" s="320">
        <v>6487</v>
      </c>
      <c r="BK28" s="320">
        <v>47746</v>
      </c>
      <c r="BL28" s="320">
        <v>54233</v>
      </c>
      <c r="BM28" s="320">
        <v>54233</v>
      </c>
      <c r="BN28" s="320">
        <v>205459</v>
      </c>
      <c r="BO28" s="320">
        <v>30168</v>
      </c>
      <c r="BP28" s="320">
        <v>1086</v>
      </c>
      <c r="BQ28" s="320">
        <v>29082</v>
      </c>
      <c r="BR28" s="320">
        <v>4210</v>
      </c>
      <c r="BS28" s="320">
        <v>815</v>
      </c>
      <c r="BT28" s="320">
        <v>3395</v>
      </c>
      <c r="BU28" s="320">
        <v>5354</v>
      </c>
      <c r="BV28" s="320">
        <v>4078</v>
      </c>
      <c r="BW28" s="320">
        <v>1276</v>
      </c>
      <c r="BX28" s="320">
        <v>4681</v>
      </c>
      <c r="BY28" s="320">
        <v>928</v>
      </c>
      <c r="BZ28" s="320">
        <v>3753</v>
      </c>
      <c r="CA28" s="320">
        <v>4892</v>
      </c>
      <c r="CB28" s="320">
        <v>2585</v>
      </c>
      <c r="CC28" s="320">
        <v>2307</v>
      </c>
      <c r="CD28" s="320">
        <v>15230</v>
      </c>
      <c r="CE28" s="320">
        <v>296</v>
      </c>
      <c r="CF28" s="320">
        <v>14934</v>
      </c>
      <c r="CJ28" s="320">
        <v>20939</v>
      </c>
      <c r="CK28" s="320">
        <v>4819</v>
      </c>
      <c r="CL28" s="320">
        <v>16120</v>
      </c>
      <c r="CO28" s="320">
        <v>0</v>
      </c>
      <c r="CP28" s="320">
        <v>4633</v>
      </c>
      <c r="CQ28" s="320">
        <v>1179</v>
      </c>
      <c r="CR28" s="320">
        <v>3454</v>
      </c>
      <c r="CS28" s="320">
        <v>2429</v>
      </c>
      <c r="CT28" s="320">
        <v>0</v>
      </c>
      <c r="CU28" s="320">
        <v>2429</v>
      </c>
      <c r="CV28" s="320">
        <v>958</v>
      </c>
      <c r="CW28" s="320">
        <v>0</v>
      </c>
      <c r="CX28" s="320">
        <v>958</v>
      </c>
      <c r="CY28" s="320">
        <v>0</v>
      </c>
      <c r="CZ28" s="320">
        <v>0</v>
      </c>
      <c r="DA28" s="320">
        <v>0</v>
      </c>
      <c r="DB28" s="320">
        <v>1148</v>
      </c>
      <c r="DC28" s="320">
        <v>0</v>
      </c>
      <c r="DD28" s="320">
        <v>1148</v>
      </c>
      <c r="DF28" s="320">
        <v>1779</v>
      </c>
      <c r="DI28" s="320">
        <v>0</v>
      </c>
      <c r="DJ28" s="320">
        <v>0</v>
      </c>
      <c r="DM28" s="320">
        <v>2287</v>
      </c>
      <c r="DN28" s="320">
        <v>105318</v>
      </c>
      <c r="DO28" s="320">
        <v>22396</v>
      </c>
      <c r="DP28" s="320">
        <v>82922</v>
      </c>
      <c r="DQ28" s="320">
        <v>-5526</v>
      </c>
      <c r="DR28" s="320">
        <v>2435</v>
      </c>
      <c r="DT28" s="320">
        <v>99792</v>
      </c>
      <c r="DU28" s="320">
        <v>24831</v>
      </c>
      <c r="DV28" s="320">
        <v>74961</v>
      </c>
      <c r="DW28" s="320">
        <v>-1366</v>
      </c>
      <c r="DX28" s="320">
        <v>0</v>
      </c>
      <c r="DY28" s="320">
        <v>-1366</v>
      </c>
      <c r="DZ28" s="320">
        <v>0</v>
      </c>
      <c r="EA28" s="320">
        <v>1259</v>
      </c>
      <c r="EB28" s="320">
        <v>5898</v>
      </c>
      <c r="EC28" s="320">
        <v>-1208</v>
      </c>
      <c r="ED28" s="320">
        <v>814</v>
      </c>
      <c r="EE28" s="320">
        <v>-64</v>
      </c>
      <c r="EF28" s="320">
        <v>-6597</v>
      </c>
      <c r="EG28" s="320">
        <v>63457</v>
      </c>
      <c r="EH28" s="320">
        <v>7722</v>
      </c>
      <c r="EI28" s="320">
        <v>7983</v>
      </c>
      <c r="EJ28" s="320">
        <v>28081</v>
      </c>
      <c r="EK28" s="320">
        <v>107243</v>
      </c>
      <c r="EL28" s="320">
        <v>37513</v>
      </c>
      <c r="EM28" s="320">
        <v>16786</v>
      </c>
      <c r="EN28" s="320">
        <v>0</v>
      </c>
      <c r="EO28" s="320">
        <v>-10299</v>
      </c>
      <c r="EP28" s="320">
        <v>0</v>
      </c>
      <c r="EQ28" s="320">
        <v>44000</v>
      </c>
      <c r="ER28" s="323">
        <f t="shared" si="0"/>
        <v>99843</v>
      </c>
      <c r="ES28" s="323">
        <f t="shared" si="1"/>
        <v>137356</v>
      </c>
      <c r="ET28" s="323">
        <f t="shared" si="2"/>
        <v>137356</v>
      </c>
      <c r="EU28" s="323">
        <f t="shared" si="10"/>
        <v>-37513</v>
      </c>
      <c r="EV28" s="323">
        <f t="shared" si="3"/>
        <v>30113</v>
      </c>
      <c r="EW28" s="323">
        <f t="shared" si="4"/>
        <v>27678</v>
      </c>
      <c r="EX28" s="323">
        <f t="shared" si="5"/>
        <v>27678</v>
      </c>
      <c r="EY28" s="323">
        <f t="shared" si="6"/>
        <v>16120</v>
      </c>
      <c r="EZ28" s="323">
        <f t="shared" si="7"/>
        <v>-172</v>
      </c>
      <c r="FA28" s="323">
        <f t="shared" si="8"/>
        <v>6513</v>
      </c>
      <c r="FB28" s="323">
        <f t="shared" si="9"/>
        <v>-6685</v>
      </c>
      <c r="FC28" s="320">
        <v>37576</v>
      </c>
      <c r="FD28" s="320">
        <v>100480</v>
      </c>
      <c r="FE28" s="320">
        <v>6400</v>
      </c>
      <c r="FF28" s="320">
        <v>73198</v>
      </c>
      <c r="FG28" s="320">
        <v>3193</v>
      </c>
      <c r="FH28" s="320">
        <v>840</v>
      </c>
      <c r="FI28" s="320">
        <v>31205</v>
      </c>
      <c r="FJ28" s="320">
        <v>252892</v>
      </c>
      <c r="FK28" s="320">
        <v>755</v>
      </c>
      <c r="FL28" s="320">
        <v>19980</v>
      </c>
      <c r="FM28" s="320">
        <v>366</v>
      </c>
      <c r="FN28" s="320">
        <v>0</v>
      </c>
      <c r="FO28" s="320">
        <v>0</v>
      </c>
      <c r="FP28" s="320">
        <v>3015</v>
      </c>
      <c r="FQ28" s="320">
        <v>277008</v>
      </c>
      <c r="FR28" s="320">
        <v>149613</v>
      </c>
      <c r="FT28" s="320">
        <v>352</v>
      </c>
      <c r="FV28" s="320">
        <v>684</v>
      </c>
      <c r="FW28" s="320">
        <v>8072</v>
      </c>
      <c r="FX28" s="320">
        <v>66132</v>
      </c>
      <c r="FY28" s="320">
        <v>224853</v>
      </c>
      <c r="FZ28" s="320">
        <v>501861</v>
      </c>
      <c r="GA28" s="320">
        <v>0</v>
      </c>
      <c r="GB28" s="320">
        <v>0</v>
      </c>
      <c r="GC28" s="320">
        <v>13755</v>
      </c>
      <c r="GD28" s="320">
        <v>84</v>
      </c>
      <c r="GE28" s="320">
        <v>90</v>
      </c>
      <c r="GF28" s="320">
        <v>0</v>
      </c>
      <c r="GG28" s="320">
        <v>13929</v>
      </c>
      <c r="GH28" s="320">
        <v>2802</v>
      </c>
      <c r="GI28" s="320">
        <v>0</v>
      </c>
      <c r="GJ28" s="320">
        <v>24033</v>
      </c>
      <c r="GK28" s="320">
        <v>40000</v>
      </c>
      <c r="GL28" s="320">
        <v>0</v>
      </c>
      <c r="GN28" s="320">
        <v>0</v>
      </c>
      <c r="GO28" s="320">
        <v>66835</v>
      </c>
      <c r="GP28" s="320">
        <v>421097</v>
      </c>
      <c r="GQ28" s="320">
        <v>215638</v>
      </c>
      <c r="GR28" s="320">
        <v>205459</v>
      </c>
      <c r="GS28" s="320">
        <v>421097</v>
      </c>
      <c r="GT28" s="320">
        <v>37576</v>
      </c>
      <c r="GV28" s="325">
        <f t="shared" si="11"/>
        <v>40000</v>
      </c>
      <c r="GW28" s="325">
        <f t="shared" si="12"/>
        <v>215745</v>
      </c>
      <c r="GX28" s="325">
        <f t="shared" si="13"/>
        <v>-175745</v>
      </c>
      <c r="HB28" s="323"/>
    </row>
    <row r="29" spans="1:210" s="320" customFormat="1">
      <c r="A29" s="28" t="s">
        <v>524</v>
      </c>
      <c r="B29" s="28" t="s">
        <v>501</v>
      </c>
      <c r="C29" s="29" t="s">
        <v>242</v>
      </c>
      <c r="D29" s="29" t="s">
        <v>264</v>
      </c>
      <c r="E29" s="29" t="s">
        <v>182</v>
      </c>
      <c r="F29" s="31">
        <v>12</v>
      </c>
      <c r="G29" s="320">
        <v>146850</v>
      </c>
      <c r="H29" s="320">
        <v>64905</v>
      </c>
      <c r="I29" s="320">
        <v>5000</v>
      </c>
      <c r="J29" s="320">
        <v>17368</v>
      </c>
      <c r="K29" s="320">
        <v>323849</v>
      </c>
      <c r="L29" s="320">
        <v>344444</v>
      </c>
      <c r="M29" s="320">
        <v>31293</v>
      </c>
      <c r="N29" s="320">
        <v>-23767</v>
      </c>
      <c r="O29" s="320">
        <v>32822</v>
      </c>
      <c r="P29" s="320">
        <v>9055</v>
      </c>
      <c r="Q29" s="320">
        <v>-3646</v>
      </c>
      <c r="R29" s="320">
        <v>5409</v>
      </c>
      <c r="S29" s="320">
        <v>36702</v>
      </c>
      <c r="T29" s="320">
        <v>803</v>
      </c>
      <c r="U29" s="320">
        <v>4360</v>
      </c>
      <c r="V29" s="320">
        <v>-5761</v>
      </c>
      <c r="W29" s="320">
        <v>-1401</v>
      </c>
      <c r="X29" s="320">
        <v>1398</v>
      </c>
      <c r="Y29" s="320">
        <v>-3</v>
      </c>
      <c r="Z29" s="320">
        <v>800</v>
      </c>
      <c r="AA29" s="320">
        <v>2680</v>
      </c>
      <c r="AB29" s="320">
        <v>216</v>
      </c>
      <c r="AC29" s="320">
        <v>9</v>
      </c>
      <c r="AD29" s="320">
        <v>225</v>
      </c>
      <c r="AE29" s="320">
        <v>2905</v>
      </c>
      <c r="AF29" s="320">
        <v>171</v>
      </c>
      <c r="AG29" s="320">
        <v>844</v>
      </c>
      <c r="AH29" s="320">
        <v>1015</v>
      </c>
      <c r="AI29" s="320">
        <v>8257</v>
      </c>
      <c r="AJ29" s="320">
        <v>2115</v>
      </c>
      <c r="AK29" s="320">
        <v>10372</v>
      </c>
      <c r="AL29" s="320">
        <v>543</v>
      </c>
      <c r="AM29" s="320">
        <v>-26</v>
      </c>
      <c r="AN29" s="320">
        <v>517</v>
      </c>
      <c r="AO29" s="320">
        <v>933</v>
      </c>
      <c r="AP29" s="320">
        <v>150</v>
      </c>
      <c r="AQ29" s="320">
        <v>1083</v>
      </c>
      <c r="AR29" s="320">
        <v>0</v>
      </c>
      <c r="AS29" s="320">
        <v>0</v>
      </c>
      <c r="AT29" s="320">
        <v>0</v>
      </c>
      <c r="AU29" s="320">
        <v>44680</v>
      </c>
      <c r="AV29" s="320">
        <v>-19407</v>
      </c>
      <c r="AW29" s="320">
        <v>0</v>
      </c>
      <c r="AX29" s="320">
        <v>28121</v>
      </c>
      <c r="AY29" s="320">
        <v>8714</v>
      </c>
      <c r="AZ29" s="320">
        <v>0</v>
      </c>
      <c r="BA29" s="320">
        <v>8714</v>
      </c>
      <c r="BB29" s="320">
        <v>53394</v>
      </c>
      <c r="BI29" s="320">
        <v>159215</v>
      </c>
      <c r="BJ29" s="320">
        <v>-60531</v>
      </c>
      <c r="BK29" s="320">
        <v>-28121</v>
      </c>
      <c r="BL29" s="320">
        <v>-88652</v>
      </c>
      <c r="BM29" s="320">
        <v>-88652</v>
      </c>
      <c r="BN29" s="320">
        <v>70563</v>
      </c>
      <c r="BO29" s="320">
        <v>188657</v>
      </c>
      <c r="BP29" s="320">
        <v>12149</v>
      </c>
      <c r="BQ29" s="320">
        <v>176508</v>
      </c>
      <c r="BR29" s="320">
        <v>36889</v>
      </c>
      <c r="BS29" s="320">
        <v>16245</v>
      </c>
      <c r="BT29" s="320">
        <v>20644</v>
      </c>
      <c r="BU29" s="320">
        <v>51008</v>
      </c>
      <c r="BV29" s="320">
        <v>38674</v>
      </c>
      <c r="BW29" s="320">
        <v>12334</v>
      </c>
      <c r="BX29" s="320">
        <v>20863</v>
      </c>
      <c r="BY29" s="320">
        <v>1758</v>
      </c>
      <c r="BZ29" s="320">
        <v>19105</v>
      </c>
      <c r="CA29" s="320">
        <v>10138</v>
      </c>
      <c r="CB29" s="320">
        <v>4902</v>
      </c>
      <c r="CC29" s="320">
        <v>5236</v>
      </c>
      <c r="CD29" s="320">
        <v>26764</v>
      </c>
      <c r="CE29" s="320">
        <v>8866</v>
      </c>
      <c r="CF29" s="320">
        <v>17898</v>
      </c>
      <c r="CJ29" s="320">
        <v>93764</v>
      </c>
      <c r="CK29" s="320">
        <v>21623</v>
      </c>
      <c r="CL29" s="320">
        <v>72141</v>
      </c>
      <c r="CO29" s="320">
        <v>0</v>
      </c>
      <c r="CP29" s="320">
        <v>3706</v>
      </c>
      <c r="CQ29" s="320">
        <v>1459</v>
      </c>
      <c r="CR29" s="320">
        <v>2247</v>
      </c>
      <c r="CS29" s="320">
        <v>2759</v>
      </c>
      <c r="CT29" s="320">
        <v>0</v>
      </c>
      <c r="CU29" s="320">
        <v>2759</v>
      </c>
      <c r="CV29" s="320">
        <v>1956</v>
      </c>
      <c r="CW29" s="320">
        <v>0</v>
      </c>
      <c r="CX29" s="320">
        <v>1956</v>
      </c>
      <c r="CY29" s="320">
        <v>0</v>
      </c>
      <c r="CZ29" s="320">
        <v>0</v>
      </c>
      <c r="DA29" s="320">
        <v>0</v>
      </c>
      <c r="DB29" s="320">
        <v>10151</v>
      </c>
      <c r="DC29" s="320">
        <v>0</v>
      </c>
      <c r="DD29" s="320">
        <v>10151</v>
      </c>
      <c r="DF29" s="320">
        <v>6787</v>
      </c>
      <c r="DI29" s="320">
        <v>1118</v>
      </c>
      <c r="DJ29" s="320">
        <v>0</v>
      </c>
      <c r="DM29" s="320">
        <v>1518</v>
      </c>
      <c r="DN29" s="320">
        <v>457296</v>
      </c>
      <c r="DO29" s="320">
        <v>106894</v>
      </c>
      <c r="DP29" s="320">
        <v>350402</v>
      </c>
      <c r="DQ29" s="320">
        <v>20359</v>
      </c>
      <c r="DR29" s="320">
        <v>22964</v>
      </c>
      <c r="DT29" s="320">
        <v>477655</v>
      </c>
      <c r="DU29" s="320">
        <v>129858</v>
      </c>
      <c r="DV29" s="320">
        <v>347797</v>
      </c>
      <c r="DW29" s="320">
        <v>2155</v>
      </c>
      <c r="DX29" s="320">
        <v>356</v>
      </c>
      <c r="DY29" s="320">
        <v>2511</v>
      </c>
      <c r="DZ29" s="320">
        <v>0</v>
      </c>
      <c r="EA29" s="320">
        <v>15988</v>
      </c>
      <c r="EB29" s="320">
        <v>695</v>
      </c>
      <c r="EC29" s="320">
        <v>-2684</v>
      </c>
      <c r="ED29" s="320">
        <v>-744</v>
      </c>
      <c r="EE29" s="320">
        <v>0</v>
      </c>
      <c r="EF29" s="320">
        <v>13353</v>
      </c>
      <c r="EG29" s="320">
        <v>207128</v>
      </c>
      <c r="EH29" s="320">
        <v>45146</v>
      </c>
      <c r="EI29" s="320">
        <v>71575</v>
      </c>
      <c r="EJ29" s="320">
        <v>15383</v>
      </c>
      <c r="EK29" s="320">
        <v>339232</v>
      </c>
      <c r="EL29" s="320">
        <v>-19407</v>
      </c>
      <c r="EM29" s="320">
        <v>9777</v>
      </c>
      <c r="EN29" s="320">
        <v>0</v>
      </c>
      <c r="EO29" s="320">
        <v>-70308</v>
      </c>
      <c r="EP29" s="320">
        <v>0</v>
      </c>
      <c r="EQ29" s="320">
        <v>-79938</v>
      </c>
      <c r="ER29" s="323">
        <f t="shared" si="0"/>
        <v>490959</v>
      </c>
      <c r="ES29" s="323">
        <f t="shared" si="1"/>
        <v>471196</v>
      </c>
      <c r="ET29" s="323">
        <f t="shared" si="2"/>
        <v>471196</v>
      </c>
      <c r="EU29" s="323">
        <f t="shared" si="10"/>
        <v>19763</v>
      </c>
      <c r="EV29" s="323">
        <f t="shared" si="3"/>
        <v>131964</v>
      </c>
      <c r="EW29" s="323">
        <f t="shared" si="4"/>
        <v>109000</v>
      </c>
      <c r="EX29" s="323">
        <f t="shared" si="5"/>
        <v>109000</v>
      </c>
      <c r="EY29" s="323">
        <f t="shared" si="6"/>
        <v>72141</v>
      </c>
      <c r="EZ29" s="323">
        <f t="shared" si="7"/>
        <v>71367</v>
      </c>
      <c r="FA29" s="323">
        <f t="shared" si="8"/>
        <v>61638</v>
      </c>
      <c r="FB29" s="323">
        <f t="shared" si="9"/>
        <v>9729</v>
      </c>
      <c r="FC29" s="320">
        <v>55402</v>
      </c>
      <c r="FD29" s="320">
        <v>427352</v>
      </c>
      <c r="FE29" s="320">
        <v>10630</v>
      </c>
      <c r="FF29" s="320">
        <v>106552</v>
      </c>
      <c r="FG29" s="320">
        <v>7876</v>
      </c>
      <c r="FH29" s="320">
        <v>686</v>
      </c>
      <c r="FI29" s="320">
        <v>3860</v>
      </c>
      <c r="FJ29" s="320">
        <v>612358</v>
      </c>
      <c r="FK29" s="320">
        <v>19575</v>
      </c>
      <c r="FL29" s="320">
        <v>20222</v>
      </c>
      <c r="FM29" s="320">
        <v>13</v>
      </c>
      <c r="FN29" s="320">
        <v>0</v>
      </c>
      <c r="FO29" s="320">
        <v>0</v>
      </c>
      <c r="FP29" s="320">
        <v>1081</v>
      </c>
      <c r="FQ29" s="320">
        <v>653249</v>
      </c>
      <c r="FR29" s="320">
        <v>29228</v>
      </c>
      <c r="FT29" s="320">
        <v>190</v>
      </c>
      <c r="FV29" s="320">
        <v>571</v>
      </c>
      <c r="FW29" s="320">
        <v>23291</v>
      </c>
      <c r="FX29" s="320">
        <v>7951</v>
      </c>
      <c r="FY29" s="320">
        <v>61231</v>
      </c>
      <c r="FZ29" s="320">
        <v>714480</v>
      </c>
      <c r="GA29" s="320">
        <v>0</v>
      </c>
      <c r="GB29" s="320">
        <v>17783</v>
      </c>
      <c r="GC29" s="320">
        <v>45626</v>
      </c>
      <c r="GD29" s="320">
        <v>336</v>
      </c>
      <c r="GE29" s="320">
        <v>0</v>
      </c>
      <c r="GF29" s="320">
        <v>0</v>
      </c>
      <c r="GG29" s="320">
        <v>63745</v>
      </c>
      <c r="GH29" s="320">
        <v>0</v>
      </c>
      <c r="GI29" s="320">
        <v>2540</v>
      </c>
      <c r="GJ29" s="320">
        <v>199722</v>
      </c>
      <c r="GK29" s="320">
        <v>191384</v>
      </c>
      <c r="GL29" s="320">
        <v>132882</v>
      </c>
      <c r="GN29" s="320">
        <v>250</v>
      </c>
      <c r="GO29" s="320">
        <v>526778</v>
      </c>
      <c r="GP29" s="320">
        <v>123957</v>
      </c>
      <c r="GQ29" s="320">
        <v>53394</v>
      </c>
      <c r="GR29" s="320">
        <v>70563</v>
      </c>
      <c r="GS29" s="320">
        <v>123957</v>
      </c>
      <c r="GT29" s="320">
        <v>55402</v>
      </c>
      <c r="GV29" s="325">
        <f t="shared" si="11"/>
        <v>342049</v>
      </c>
      <c r="GW29" s="325">
        <f t="shared" si="12"/>
        <v>37179</v>
      </c>
      <c r="GX29" s="325">
        <f t="shared" si="13"/>
        <v>304870</v>
      </c>
      <c r="HB29" s="323"/>
    </row>
    <row r="30" spans="1:210" s="320" customFormat="1">
      <c r="A30" s="28" t="s">
        <v>525</v>
      </c>
      <c r="B30" s="28" t="s">
        <v>501</v>
      </c>
      <c r="C30" s="29" t="s">
        <v>242</v>
      </c>
      <c r="D30" s="29" t="s">
        <v>265</v>
      </c>
      <c r="E30" s="29" t="s">
        <v>182</v>
      </c>
      <c r="F30" s="31">
        <v>12</v>
      </c>
      <c r="G30" s="320">
        <v>174700</v>
      </c>
      <c r="H30" s="320">
        <v>80903</v>
      </c>
      <c r="I30" s="320">
        <v>7100</v>
      </c>
      <c r="J30" s="320">
        <v>23485</v>
      </c>
      <c r="K30" s="320">
        <v>395320</v>
      </c>
      <c r="L30" s="320">
        <v>437098</v>
      </c>
      <c r="M30" s="320">
        <v>36626</v>
      </c>
      <c r="N30" s="320">
        <v>43305</v>
      </c>
      <c r="O30" s="320">
        <v>-35358</v>
      </c>
      <c r="P30" s="320">
        <v>7947</v>
      </c>
      <c r="Q30" s="320">
        <v>378</v>
      </c>
      <c r="R30" s="320">
        <v>8325</v>
      </c>
      <c r="S30" s="320">
        <v>44951</v>
      </c>
      <c r="T30" s="320">
        <v>10700</v>
      </c>
      <c r="U30" s="320">
        <v>-13863</v>
      </c>
      <c r="V30" s="320">
        <v>14963</v>
      </c>
      <c r="W30" s="320">
        <v>1100</v>
      </c>
      <c r="X30" s="320">
        <v>0</v>
      </c>
      <c r="Y30" s="320">
        <v>1100</v>
      </c>
      <c r="Z30" s="320">
        <v>11800</v>
      </c>
      <c r="AA30" s="320">
        <v>7450</v>
      </c>
      <c r="AB30" s="320">
        <v>4943</v>
      </c>
      <c r="AC30" s="320">
        <v>0</v>
      </c>
      <c r="AD30" s="320">
        <v>4943</v>
      </c>
      <c r="AE30" s="320">
        <v>12393</v>
      </c>
      <c r="AF30" s="320">
        <v>0</v>
      </c>
      <c r="AG30" s="320">
        <v>0</v>
      </c>
      <c r="AH30" s="320">
        <v>0</v>
      </c>
      <c r="AI30" s="320">
        <v>40023</v>
      </c>
      <c r="AJ30" s="320">
        <v>-382</v>
      </c>
      <c r="AK30" s="320">
        <v>39641</v>
      </c>
      <c r="AL30" s="320">
        <v>2543</v>
      </c>
      <c r="AM30" s="320">
        <v>0</v>
      </c>
      <c r="AN30" s="320">
        <v>2543</v>
      </c>
      <c r="AO30" s="320">
        <v>302</v>
      </c>
      <c r="AP30" s="320">
        <v>4</v>
      </c>
      <c r="AQ30" s="320">
        <v>306</v>
      </c>
      <c r="AR30" s="320">
        <v>0</v>
      </c>
      <c r="AS30" s="320">
        <v>0</v>
      </c>
      <c r="AT30" s="320">
        <v>0</v>
      </c>
      <c r="AU30" s="320">
        <v>97644</v>
      </c>
      <c r="AV30" s="320">
        <v>29442</v>
      </c>
      <c r="AW30" s="320">
        <v>0</v>
      </c>
      <c r="AX30" s="320">
        <v>-15452</v>
      </c>
      <c r="AY30" s="320">
        <v>13990</v>
      </c>
      <c r="AZ30" s="320">
        <v>0</v>
      </c>
      <c r="BA30" s="320">
        <v>13990</v>
      </c>
      <c r="BB30" s="320">
        <v>111634</v>
      </c>
      <c r="BI30" s="320">
        <v>761542</v>
      </c>
      <c r="BJ30" s="320">
        <v>48905</v>
      </c>
      <c r="BK30" s="320">
        <v>15452</v>
      </c>
      <c r="BL30" s="320">
        <v>64357</v>
      </c>
      <c r="BM30" s="320">
        <v>64357</v>
      </c>
      <c r="BN30" s="320">
        <v>825899</v>
      </c>
      <c r="BO30" s="320">
        <v>170481</v>
      </c>
      <c r="BP30" s="320">
        <v>14151</v>
      </c>
      <c r="BQ30" s="320">
        <v>156330</v>
      </c>
      <c r="BR30" s="320">
        <v>33951</v>
      </c>
      <c r="BS30" s="320">
        <v>9438</v>
      </c>
      <c r="BT30" s="320">
        <v>24513</v>
      </c>
      <c r="BU30" s="320">
        <v>70558</v>
      </c>
      <c r="BV30" s="320">
        <v>66309</v>
      </c>
      <c r="BW30" s="320">
        <v>4249</v>
      </c>
      <c r="BX30" s="320">
        <v>18165</v>
      </c>
      <c r="BY30" s="320">
        <v>3740</v>
      </c>
      <c r="BZ30" s="320">
        <v>14425</v>
      </c>
      <c r="CA30" s="320">
        <v>10989</v>
      </c>
      <c r="CB30" s="320">
        <v>5245</v>
      </c>
      <c r="CC30" s="320">
        <v>5744</v>
      </c>
      <c r="CD30" s="320">
        <v>24452</v>
      </c>
      <c r="CE30" s="320">
        <v>7429</v>
      </c>
      <c r="CF30" s="320">
        <v>17023</v>
      </c>
      <c r="CJ30" s="320">
        <v>129379</v>
      </c>
      <c r="CK30" s="320">
        <v>42039</v>
      </c>
      <c r="CL30" s="320">
        <v>87340</v>
      </c>
      <c r="CO30" s="320">
        <v>0</v>
      </c>
      <c r="CP30" s="320">
        <v>28602</v>
      </c>
      <c r="CQ30" s="320">
        <v>13678</v>
      </c>
      <c r="CR30" s="320">
        <v>14924</v>
      </c>
      <c r="CS30" s="320">
        <v>9614</v>
      </c>
      <c r="CT30" s="320">
        <v>212</v>
      </c>
      <c r="CU30" s="320">
        <v>9402</v>
      </c>
      <c r="CV30" s="320">
        <v>5066</v>
      </c>
      <c r="CW30" s="320">
        <v>80</v>
      </c>
      <c r="CX30" s="320">
        <v>4986</v>
      </c>
      <c r="CY30" s="320">
        <v>0</v>
      </c>
      <c r="CZ30" s="320">
        <v>0</v>
      </c>
      <c r="DA30" s="320">
        <v>0</v>
      </c>
      <c r="DB30" s="320">
        <v>15844</v>
      </c>
      <c r="DC30" s="320">
        <v>638</v>
      </c>
      <c r="DD30" s="320">
        <v>15206</v>
      </c>
      <c r="DF30" s="320">
        <v>8419</v>
      </c>
      <c r="DI30" s="320">
        <v>0</v>
      </c>
      <c r="DJ30" s="320">
        <v>0</v>
      </c>
      <c r="DM30" s="320">
        <v>0</v>
      </c>
      <c r="DN30" s="320">
        <v>525520</v>
      </c>
      <c r="DO30" s="320">
        <v>162959</v>
      </c>
      <c r="DP30" s="320">
        <v>362561</v>
      </c>
      <c r="DQ30" s="320">
        <v>57047</v>
      </c>
      <c r="DR30" s="320">
        <v>44276</v>
      </c>
      <c r="DT30" s="320">
        <v>582567</v>
      </c>
      <c r="DU30" s="320">
        <v>207235</v>
      </c>
      <c r="DV30" s="320">
        <v>375332</v>
      </c>
      <c r="DW30" s="320">
        <v>3686</v>
      </c>
      <c r="DX30" s="320">
        <v>0</v>
      </c>
      <c r="DY30" s="320">
        <v>3686</v>
      </c>
      <c r="DZ30" s="320">
        <v>4686</v>
      </c>
      <c r="EA30" s="320">
        <v>21202</v>
      </c>
      <c r="EB30" s="320">
        <v>1647</v>
      </c>
      <c r="EC30" s="320">
        <v>-5617</v>
      </c>
      <c r="ED30" s="320">
        <v>1171</v>
      </c>
      <c r="EE30" s="320">
        <v>0</v>
      </c>
      <c r="EF30" s="320">
        <v>8081</v>
      </c>
      <c r="EG30" s="320">
        <v>233895</v>
      </c>
      <c r="EH30" s="320">
        <v>85236</v>
      </c>
      <c r="EI30" s="320">
        <v>76189</v>
      </c>
      <c r="EJ30" s="320">
        <v>13850</v>
      </c>
      <c r="EK30" s="320">
        <v>409170</v>
      </c>
      <c r="EL30" s="320">
        <v>29443</v>
      </c>
      <c r="EM30" s="320">
        <v>129131</v>
      </c>
      <c r="EN30" s="320">
        <v>11</v>
      </c>
      <c r="EO30" s="320">
        <v>-80237</v>
      </c>
      <c r="EP30" s="320">
        <v>0</v>
      </c>
      <c r="EQ30" s="320">
        <v>78348</v>
      </c>
      <c r="ER30" s="323">
        <f t="shared" si="0"/>
        <v>598152</v>
      </c>
      <c r="ES30" s="323">
        <f t="shared" si="1"/>
        <v>627595</v>
      </c>
      <c r="ET30" s="323">
        <f t="shared" si="2"/>
        <v>627515</v>
      </c>
      <c r="EU30" s="323">
        <f t="shared" si="10"/>
        <v>-29363</v>
      </c>
      <c r="EV30" s="323">
        <f t="shared" si="3"/>
        <v>218425</v>
      </c>
      <c r="EW30" s="323">
        <f t="shared" si="4"/>
        <v>174149</v>
      </c>
      <c r="EX30" s="323">
        <f t="shared" si="5"/>
        <v>174069</v>
      </c>
      <c r="EY30" s="323">
        <f t="shared" si="6"/>
        <v>87340</v>
      </c>
      <c r="EZ30" s="323">
        <f t="shared" si="7"/>
        <v>127605</v>
      </c>
      <c r="FA30" s="323">
        <f t="shared" si="8"/>
        <v>110585</v>
      </c>
      <c r="FB30" s="323">
        <f t="shared" si="9"/>
        <v>17020</v>
      </c>
      <c r="FC30" s="320">
        <v>693336</v>
      </c>
      <c r="FD30" s="320">
        <v>312354</v>
      </c>
      <c r="FE30" s="320">
        <v>139253</v>
      </c>
      <c r="FF30" s="320">
        <v>139515</v>
      </c>
      <c r="FG30" s="320">
        <v>0</v>
      </c>
      <c r="FH30" s="320">
        <v>44742</v>
      </c>
      <c r="FI30" s="320">
        <v>45974</v>
      </c>
      <c r="FJ30" s="320">
        <v>1375174</v>
      </c>
      <c r="FK30" s="320">
        <v>40462</v>
      </c>
      <c r="FL30" s="320">
        <v>2917</v>
      </c>
      <c r="FM30" s="320">
        <v>795</v>
      </c>
      <c r="FN30" s="320">
        <v>0</v>
      </c>
      <c r="FO30" s="320">
        <v>2612</v>
      </c>
      <c r="FP30" s="320">
        <v>6307</v>
      </c>
      <c r="FQ30" s="320">
        <v>1428267</v>
      </c>
      <c r="FR30" s="320">
        <v>62835</v>
      </c>
      <c r="FT30" s="320">
        <v>203</v>
      </c>
      <c r="FV30" s="320">
        <v>687</v>
      </c>
      <c r="FW30" s="320">
        <v>45543</v>
      </c>
      <c r="FX30" s="320">
        <v>25762</v>
      </c>
      <c r="FY30" s="320">
        <v>135030</v>
      </c>
      <c r="FZ30" s="320">
        <v>1563297</v>
      </c>
      <c r="GA30" s="320">
        <v>0</v>
      </c>
      <c r="GB30" s="320">
        <v>46711</v>
      </c>
      <c r="GC30" s="320">
        <v>61844</v>
      </c>
      <c r="GD30" s="320">
        <v>7222</v>
      </c>
      <c r="GE30" s="320">
        <v>0</v>
      </c>
      <c r="GF30" s="320">
        <v>0</v>
      </c>
      <c r="GG30" s="320">
        <v>115777</v>
      </c>
      <c r="GH30" s="320">
        <v>0</v>
      </c>
      <c r="GI30" s="320">
        <v>18630</v>
      </c>
      <c r="GJ30" s="320">
        <v>160461</v>
      </c>
      <c r="GK30" s="320">
        <v>237033</v>
      </c>
      <c r="GL30" s="320">
        <v>93585</v>
      </c>
      <c r="GN30" s="320">
        <v>277</v>
      </c>
      <c r="GO30" s="320">
        <v>509986</v>
      </c>
      <c r="GP30" s="320">
        <v>937534</v>
      </c>
      <c r="GQ30" s="320">
        <v>111634</v>
      </c>
      <c r="GR30" s="320">
        <v>825900</v>
      </c>
      <c r="GS30" s="320">
        <v>937534</v>
      </c>
      <c r="GT30" s="320">
        <v>693336</v>
      </c>
      <c r="GV30" s="325">
        <f t="shared" si="11"/>
        <v>377329</v>
      </c>
      <c r="GW30" s="325">
        <f t="shared" si="12"/>
        <v>88597</v>
      </c>
      <c r="GX30" s="325">
        <f t="shared" si="13"/>
        <v>288732</v>
      </c>
      <c r="HB30" s="323"/>
    </row>
    <row r="31" spans="1:210" s="320" customFormat="1">
      <c r="A31" s="28" t="s">
        <v>526</v>
      </c>
      <c r="B31" s="28" t="s">
        <v>501</v>
      </c>
      <c r="C31" s="29" t="s">
        <v>242</v>
      </c>
      <c r="D31" s="29" t="s">
        <v>266</v>
      </c>
      <c r="E31" s="29" t="s">
        <v>182</v>
      </c>
      <c r="F31" s="31">
        <v>12</v>
      </c>
      <c r="G31" s="320">
        <v>113880</v>
      </c>
      <c r="H31" s="320">
        <v>52485</v>
      </c>
      <c r="I31" s="320">
        <v>4700</v>
      </c>
      <c r="J31" s="320">
        <v>14825</v>
      </c>
      <c r="K31" s="320">
        <v>266093</v>
      </c>
      <c r="L31" s="320">
        <v>266093</v>
      </c>
      <c r="M31" s="320">
        <v>11475</v>
      </c>
      <c r="N31" s="320">
        <v>15084</v>
      </c>
      <c r="O31" s="320">
        <v>-14099</v>
      </c>
      <c r="P31" s="320">
        <v>985</v>
      </c>
      <c r="Q31" s="320">
        <v>0</v>
      </c>
      <c r="R31" s="320">
        <v>985</v>
      </c>
      <c r="S31" s="320">
        <v>12460</v>
      </c>
      <c r="T31" s="320">
        <v>0</v>
      </c>
      <c r="U31" s="320">
        <v>0</v>
      </c>
      <c r="V31" s="320">
        <v>0</v>
      </c>
      <c r="W31" s="320">
        <v>0</v>
      </c>
      <c r="X31" s="320">
        <v>0</v>
      </c>
      <c r="Y31" s="320">
        <v>0</v>
      </c>
      <c r="Z31" s="320">
        <v>0</v>
      </c>
      <c r="AA31" s="320">
        <v>0</v>
      </c>
      <c r="AB31" s="320">
        <v>0</v>
      </c>
      <c r="AC31" s="320">
        <v>0</v>
      </c>
      <c r="AD31" s="320">
        <v>0</v>
      </c>
      <c r="AE31" s="320">
        <v>0</v>
      </c>
      <c r="AF31" s="320">
        <v>0</v>
      </c>
      <c r="AG31" s="320">
        <v>0</v>
      </c>
      <c r="AH31" s="320">
        <v>0</v>
      </c>
      <c r="AI31" s="320">
        <v>6070</v>
      </c>
      <c r="AJ31" s="320">
        <v>-437</v>
      </c>
      <c r="AK31" s="320">
        <v>5633</v>
      </c>
      <c r="AL31" s="320">
        <v>175</v>
      </c>
      <c r="AM31" s="320">
        <v>-147</v>
      </c>
      <c r="AN31" s="320">
        <v>28</v>
      </c>
      <c r="AO31" s="320">
        <v>1507</v>
      </c>
      <c r="AP31" s="320">
        <v>-109</v>
      </c>
      <c r="AQ31" s="320">
        <v>1398</v>
      </c>
      <c r="AR31" s="320">
        <v>0</v>
      </c>
      <c r="AS31" s="320">
        <v>0</v>
      </c>
      <c r="AT31" s="320">
        <v>0</v>
      </c>
      <c r="AU31" s="320">
        <v>19227</v>
      </c>
      <c r="AV31" s="320">
        <v>15084</v>
      </c>
      <c r="AW31" s="320">
        <v>0</v>
      </c>
      <c r="AX31" s="320">
        <v>-14792</v>
      </c>
      <c r="AY31" s="320">
        <v>292</v>
      </c>
      <c r="AZ31" s="320">
        <v>0</v>
      </c>
      <c r="BA31" s="320">
        <v>292</v>
      </c>
      <c r="BB31" s="320">
        <v>19519</v>
      </c>
      <c r="BI31" s="320">
        <v>88740</v>
      </c>
      <c r="BJ31" s="320">
        <v>-97786</v>
      </c>
      <c r="BK31" s="320">
        <v>14792</v>
      </c>
      <c r="BL31" s="320">
        <v>-82994</v>
      </c>
      <c r="BM31" s="320">
        <v>-82059</v>
      </c>
      <c r="BN31" s="320">
        <v>6681</v>
      </c>
      <c r="BO31" s="320">
        <v>106770</v>
      </c>
      <c r="BP31" s="320">
        <v>4067</v>
      </c>
      <c r="BQ31" s="320">
        <v>102703</v>
      </c>
      <c r="BR31" s="320">
        <v>19384</v>
      </c>
      <c r="BS31" s="320">
        <v>2567</v>
      </c>
      <c r="BT31" s="320">
        <v>16817</v>
      </c>
      <c r="BU31" s="320">
        <v>32710</v>
      </c>
      <c r="BV31" s="320">
        <v>29127</v>
      </c>
      <c r="BW31" s="320">
        <v>3583</v>
      </c>
      <c r="BX31" s="320">
        <v>16521</v>
      </c>
      <c r="BY31" s="320">
        <v>1266</v>
      </c>
      <c r="BZ31" s="320">
        <v>15255</v>
      </c>
      <c r="CA31" s="320">
        <v>6906</v>
      </c>
      <c r="CB31" s="320">
        <v>2969</v>
      </c>
      <c r="CC31" s="320">
        <v>3937</v>
      </c>
      <c r="CD31" s="320">
        <v>20091</v>
      </c>
      <c r="CE31" s="320">
        <v>3980</v>
      </c>
      <c r="CF31" s="320">
        <v>16111</v>
      </c>
      <c r="CJ31" s="320">
        <v>89765</v>
      </c>
      <c r="CK31" s="320">
        <v>15695</v>
      </c>
      <c r="CL31" s="320">
        <v>74070</v>
      </c>
      <c r="CO31" s="320">
        <v>0</v>
      </c>
      <c r="CP31" s="320">
        <v>10182</v>
      </c>
      <c r="CQ31" s="320">
        <v>3236</v>
      </c>
      <c r="CR31" s="320">
        <v>6946</v>
      </c>
      <c r="CS31" s="320">
        <v>0</v>
      </c>
      <c r="CT31" s="320">
        <v>0</v>
      </c>
      <c r="CU31" s="320">
        <v>0</v>
      </c>
      <c r="CV31" s="320">
        <v>2249</v>
      </c>
      <c r="CW31" s="320">
        <v>0</v>
      </c>
      <c r="CX31" s="320">
        <v>2249</v>
      </c>
      <c r="CY31" s="320">
        <v>0</v>
      </c>
      <c r="CZ31" s="320">
        <v>0</v>
      </c>
      <c r="DA31" s="320">
        <v>0</v>
      </c>
      <c r="DB31" s="320">
        <v>9401</v>
      </c>
      <c r="DC31" s="320">
        <v>0</v>
      </c>
      <c r="DD31" s="320">
        <v>9401</v>
      </c>
      <c r="DF31" s="320">
        <v>7189</v>
      </c>
      <c r="DI31" s="320">
        <v>0</v>
      </c>
      <c r="DJ31" s="320">
        <v>0</v>
      </c>
      <c r="DM31" s="320">
        <v>0</v>
      </c>
      <c r="DN31" s="320">
        <v>321168</v>
      </c>
      <c r="DO31" s="320">
        <v>62907</v>
      </c>
      <c r="DP31" s="320">
        <v>258261</v>
      </c>
      <c r="DQ31" s="320">
        <v>0</v>
      </c>
      <c r="DR31" s="320">
        <v>0</v>
      </c>
      <c r="DT31" s="320">
        <v>321168</v>
      </c>
      <c r="DU31" s="320">
        <v>62907</v>
      </c>
      <c r="DV31" s="320">
        <v>258261</v>
      </c>
      <c r="DW31" s="320">
        <v>-925</v>
      </c>
      <c r="DX31" s="320">
        <v>0</v>
      </c>
      <c r="DY31" s="320">
        <v>-925</v>
      </c>
      <c r="DZ31" s="320">
        <v>98</v>
      </c>
      <c r="EA31" s="320">
        <v>12226</v>
      </c>
      <c r="EB31" s="320">
        <v>330</v>
      </c>
      <c r="EC31" s="320">
        <v>264</v>
      </c>
      <c r="ED31" s="320">
        <v>0</v>
      </c>
      <c r="EE31" s="320">
        <v>0</v>
      </c>
      <c r="EF31" s="320">
        <v>12062</v>
      </c>
      <c r="EG31" s="320">
        <v>191485</v>
      </c>
      <c r="EH31" s="320">
        <v>23948</v>
      </c>
      <c r="EI31" s="320">
        <v>50660</v>
      </c>
      <c r="EJ31" s="320">
        <v>20239</v>
      </c>
      <c r="EK31" s="320">
        <v>286332</v>
      </c>
      <c r="EL31" s="320">
        <v>15084</v>
      </c>
      <c r="EM31" s="320">
        <v>2837</v>
      </c>
      <c r="EN31" s="320">
        <v>0</v>
      </c>
      <c r="EO31" s="320">
        <v>-100623</v>
      </c>
      <c r="EP31" s="320">
        <v>0</v>
      </c>
      <c r="EQ31" s="320">
        <v>-82702</v>
      </c>
      <c r="ER31" s="323">
        <f t="shared" si="0"/>
        <v>333658</v>
      </c>
      <c r="ES31" s="323">
        <f t="shared" si="1"/>
        <v>348742</v>
      </c>
      <c r="ET31" s="323">
        <f t="shared" si="2"/>
        <v>348742</v>
      </c>
      <c r="EU31" s="323">
        <f t="shared" si="10"/>
        <v>-15084</v>
      </c>
      <c r="EV31" s="323">
        <f t="shared" si="3"/>
        <v>62410</v>
      </c>
      <c r="EW31" s="323">
        <f t="shared" si="4"/>
        <v>62410</v>
      </c>
      <c r="EX31" s="323">
        <f t="shared" si="5"/>
        <v>62410</v>
      </c>
      <c r="EY31" s="323">
        <f t="shared" si="6"/>
        <v>74070</v>
      </c>
      <c r="EZ31" s="323">
        <f t="shared" si="7"/>
        <v>32710</v>
      </c>
      <c r="FA31" s="323">
        <f t="shared" si="8"/>
        <v>29127</v>
      </c>
      <c r="FB31" s="323">
        <f t="shared" si="9"/>
        <v>3583</v>
      </c>
      <c r="FC31" s="320">
        <v>0</v>
      </c>
      <c r="FD31" s="320">
        <v>299954</v>
      </c>
      <c r="FE31" s="320">
        <v>17029</v>
      </c>
      <c r="FF31" s="320">
        <v>75110</v>
      </c>
      <c r="FG31" s="320">
        <v>0</v>
      </c>
      <c r="FH31" s="320">
        <v>5870</v>
      </c>
      <c r="FI31" s="320">
        <v>63120</v>
      </c>
      <c r="FJ31" s="320">
        <v>461083</v>
      </c>
      <c r="FK31" s="320">
        <v>971</v>
      </c>
      <c r="FL31" s="320">
        <v>0</v>
      </c>
      <c r="FM31" s="320">
        <v>593</v>
      </c>
      <c r="FN31" s="320">
        <v>0</v>
      </c>
      <c r="FO31" s="320">
        <v>0</v>
      </c>
      <c r="FP31" s="320">
        <v>1010</v>
      </c>
      <c r="FQ31" s="320">
        <v>463657</v>
      </c>
      <c r="FR31" s="320">
        <v>3838</v>
      </c>
      <c r="FT31" s="320">
        <v>0</v>
      </c>
      <c r="FV31" s="320">
        <v>1163</v>
      </c>
      <c r="FW31" s="320">
        <v>25774</v>
      </c>
      <c r="FX31" s="320">
        <v>5635</v>
      </c>
      <c r="FY31" s="320">
        <v>36410</v>
      </c>
      <c r="FZ31" s="320">
        <v>500067</v>
      </c>
      <c r="GA31" s="320">
        <v>0</v>
      </c>
      <c r="GB31" s="320">
        <v>3390</v>
      </c>
      <c r="GC31" s="320">
        <v>46062</v>
      </c>
      <c r="GD31" s="320">
        <v>1742</v>
      </c>
      <c r="GE31" s="320">
        <v>0</v>
      </c>
      <c r="GF31" s="320">
        <v>0</v>
      </c>
      <c r="GG31" s="320">
        <v>51194</v>
      </c>
      <c r="GH31" s="320">
        <v>0</v>
      </c>
      <c r="GI31" s="320">
        <v>0</v>
      </c>
      <c r="GJ31" s="320">
        <v>183373</v>
      </c>
      <c r="GK31" s="320">
        <v>172216</v>
      </c>
      <c r="GL31" s="320">
        <v>63501</v>
      </c>
      <c r="GN31" s="320">
        <v>3583</v>
      </c>
      <c r="GO31" s="320">
        <v>422673</v>
      </c>
      <c r="GP31" s="320">
        <v>26200</v>
      </c>
      <c r="GQ31" s="320">
        <v>19519</v>
      </c>
      <c r="GR31" s="320">
        <v>6681</v>
      </c>
      <c r="GS31" s="320">
        <v>26200</v>
      </c>
      <c r="GT31" s="320">
        <v>0</v>
      </c>
      <c r="GV31" s="325">
        <f t="shared" si="11"/>
        <v>239107</v>
      </c>
      <c r="GW31" s="325">
        <f t="shared" si="12"/>
        <v>9473</v>
      </c>
      <c r="GX31" s="325">
        <f t="shared" si="13"/>
        <v>229634</v>
      </c>
      <c r="HB31" s="323"/>
    </row>
    <row r="32" spans="1:210" s="320" customFormat="1">
      <c r="A32" s="28" t="s">
        <v>527</v>
      </c>
      <c r="B32" s="28" t="s">
        <v>501</v>
      </c>
      <c r="C32" s="29" t="s">
        <v>242</v>
      </c>
      <c r="D32" s="29" t="s">
        <v>267</v>
      </c>
      <c r="E32" s="29" t="s">
        <v>182</v>
      </c>
      <c r="F32" s="31">
        <v>12</v>
      </c>
      <c r="G32" s="320">
        <v>23240</v>
      </c>
      <c r="H32" s="320">
        <v>9973</v>
      </c>
      <c r="I32" s="320">
        <v>2800</v>
      </c>
      <c r="J32" s="320">
        <v>3293</v>
      </c>
      <c r="K32" s="320">
        <v>100750</v>
      </c>
      <c r="L32" s="320">
        <v>106375</v>
      </c>
      <c r="M32" s="320">
        <v>3144</v>
      </c>
      <c r="N32" s="320">
        <v>-34661</v>
      </c>
      <c r="O32" s="320">
        <v>10531</v>
      </c>
      <c r="P32" s="320">
        <v>-24130</v>
      </c>
      <c r="Q32" s="320">
        <v>24644</v>
      </c>
      <c r="R32" s="320">
        <v>514</v>
      </c>
      <c r="S32" s="320">
        <v>3658</v>
      </c>
      <c r="T32" s="320">
        <v>0</v>
      </c>
      <c r="U32" s="320">
        <v>938</v>
      </c>
      <c r="V32" s="320">
        <v>-715</v>
      </c>
      <c r="W32" s="320">
        <v>223</v>
      </c>
      <c r="X32" s="320">
        <v>-223</v>
      </c>
      <c r="Y32" s="320">
        <v>0</v>
      </c>
      <c r="Z32" s="320">
        <v>0</v>
      </c>
      <c r="AA32" s="320">
        <v>114357</v>
      </c>
      <c r="AB32" s="320">
        <v>-13</v>
      </c>
      <c r="AC32" s="320">
        <v>-3746</v>
      </c>
      <c r="AD32" s="320">
        <v>-3759</v>
      </c>
      <c r="AE32" s="320">
        <v>110598</v>
      </c>
      <c r="AF32" s="320">
        <v>171</v>
      </c>
      <c r="AG32" s="320">
        <v>425</v>
      </c>
      <c r="AH32" s="320">
        <v>596</v>
      </c>
      <c r="AI32" s="320">
        <v>0</v>
      </c>
      <c r="AJ32" s="320">
        <v>0</v>
      </c>
      <c r="AK32" s="320">
        <v>0</v>
      </c>
      <c r="AL32" s="320">
        <v>0</v>
      </c>
      <c r="AM32" s="320">
        <v>0</v>
      </c>
      <c r="AN32" s="320">
        <v>0</v>
      </c>
      <c r="AO32" s="320">
        <v>0</v>
      </c>
      <c r="AP32" s="320">
        <v>0</v>
      </c>
      <c r="AQ32" s="320">
        <v>0</v>
      </c>
      <c r="AR32" s="320">
        <v>151410</v>
      </c>
      <c r="AS32" s="320">
        <v>-26620</v>
      </c>
      <c r="AT32" s="320">
        <v>124790</v>
      </c>
      <c r="AU32" s="320">
        <v>269082</v>
      </c>
      <c r="AV32" s="320">
        <v>-33723</v>
      </c>
      <c r="AW32" s="320">
        <v>0</v>
      </c>
      <c r="AX32" s="320">
        <v>10228</v>
      </c>
      <c r="AY32" s="320">
        <v>-23495</v>
      </c>
      <c r="AZ32" s="320">
        <v>-5945</v>
      </c>
      <c r="BA32" s="320">
        <v>-29440</v>
      </c>
      <c r="BB32" s="320">
        <v>239642</v>
      </c>
      <c r="BI32" s="320">
        <v>244649</v>
      </c>
      <c r="BJ32" s="320">
        <v>-2713</v>
      </c>
      <c r="BK32" s="320">
        <v>-10228</v>
      </c>
      <c r="BL32" s="320">
        <v>-12941</v>
      </c>
      <c r="BM32" s="320">
        <v>-6996</v>
      </c>
      <c r="BN32" s="320">
        <v>237653</v>
      </c>
      <c r="BO32" s="320">
        <v>52195</v>
      </c>
      <c r="BP32" s="320">
        <v>6685</v>
      </c>
      <c r="BQ32" s="320">
        <v>45510</v>
      </c>
      <c r="BR32" s="320">
        <v>9402</v>
      </c>
      <c r="BS32" s="320">
        <v>2140</v>
      </c>
      <c r="BT32" s="320">
        <v>7262</v>
      </c>
      <c r="BU32" s="320">
        <v>8185</v>
      </c>
      <c r="BV32" s="320">
        <v>5401</v>
      </c>
      <c r="BW32" s="320">
        <v>2784</v>
      </c>
      <c r="BX32" s="320">
        <v>8086</v>
      </c>
      <c r="BY32" s="320">
        <v>773</v>
      </c>
      <c r="BZ32" s="320">
        <v>7313</v>
      </c>
      <c r="CA32" s="320">
        <v>8894</v>
      </c>
      <c r="CB32" s="320">
        <v>1134</v>
      </c>
      <c r="CC32" s="320">
        <v>7760</v>
      </c>
      <c r="CD32" s="320">
        <v>25468</v>
      </c>
      <c r="CE32" s="320">
        <v>9201</v>
      </c>
      <c r="CF32" s="320">
        <v>16267</v>
      </c>
      <c r="CJ32" s="320">
        <v>38828</v>
      </c>
      <c r="CK32" s="320">
        <v>7066</v>
      </c>
      <c r="CL32" s="320">
        <v>31762</v>
      </c>
      <c r="CO32" s="320">
        <v>14153</v>
      </c>
      <c r="CP32" s="320">
        <v>2489</v>
      </c>
      <c r="CQ32" s="320">
        <v>2152</v>
      </c>
      <c r="CR32" s="320">
        <v>337</v>
      </c>
      <c r="CS32" s="320">
        <v>8155</v>
      </c>
      <c r="CT32" s="320">
        <v>0</v>
      </c>
      <c r="CU32" s="320">
        <v>8155</v>
      </c>
      <c r="CV32" s="320">
        <v>2038</v>
      </c>
      <c r="CW32" s="320">
        <v>0</v>
      </c>
      <c r="CX32" s="320">
        <v>2038</v>
      </c>
      <c r="CY32" s="320">
        <v>0</v>
      </c>
      <c r="CZ32" s="320">
        <v>0</v>
      </c>
      <c r="DA32" s="320">
        <v>0</v>
      </c>
      <c r="DB32" s="320">
        <v>1485</v>
      </c>
      <c r="DC32" s="320">
        <v>0</v>
      </c>
      <c r="DD32" s="320">
        <v>1485</v>
      </c>
      <c r="DF32" s="320">
        <v>2264</v>
      </c>
      <c r="DI32" s="320">
        <v>0</v>
      </c>
      <c r="DJ32" s="320">
        <v>0</v>
      </c>
      <c r="DM32" s="320">
        <v>0</v>
      </c>
      <c r="DN32" s="320">
        <v>198674</v>
      </c>
      <c r="DO32" s="320">
        <v>51584</v>
      </c>
      <c r="DP32" s="320">
        <v>147090</v>
      </c>
      <c r="DQ32" s="320">
        <v>6255</v>
      </c>
      <c r="DR32" s="320">
        <v>6744</v>
      </c>
      <c r="DT32" s="320">
        <v>204929</v>
      </c>
      <c r="DU32" s="320">
        <v>58328</v>
      </c>
      <c r="DV32" s="320">
        <v>146601</v>
      </c>
      <c r="DW32" s="320">
        <v>-225</v>
      </c>
      <c r="DX32" s="320">
        <v>0</v>
      </c>
      <c r="DY32" s="320">
        <v>-225</v>
      </c>
      <c r="DZ32" s="320">
        <v>0</v>
      </c>
      <c r="EA32" s="320">
        <v>0</v>
      </c>
      <c r="EB32" s="320">
        <v>1067</v>
      </c>
      <c r="EC32" s="320">
        <v>1771</v>
      </c>
      <c r="ED32" s="320">
        <v>2860</v>
      </c>
      <c r="EE32" s="320">
        <v>2257</v>
      </c>
      <c r="EF32" s="320">
        <v>-4413</v>
      </c>
      <c r="EG32" s="320">
        <v>77690</v>
      </c>
      <c r="EH32" s="320">
        <v>14308</v>
      </c>
      <c r="EI32" s="320">
        <v>8752</v>
      </c>
      <c r="EJ32" s="320">
        <v>7940</v>
      </c>
      <c r="EK32" s="320">
        <v>108690</v>
      </c>
      <c r="EL32" s="320">
        <v>-33723</v>
      </c>
      <c r="EM32" s="320">
        <v>6186</v>
      </c>
      <c r="EN32" s="320">
        <v>5652</v>
      </c>
      <c r="EO32" s="320">
        <v>-10846</v>
      </c>
      <c r="EP32" s="320">
        <v>-3705</v>
      </c>
      <c r="EQ32" s="320">
        <v>-36436</v>
      </c>
      <c r="ER32" s="323">
        <f t="shared" si="0"/>
        <v>206700</v>
      </c>
      <c r="ES32" s="323">
        <f t="shared" si="1"/>
        <v>172977</v>
      </c>
      <c r="ET32" s="323">
        <f t="shared" si="2"/>
        <v>172977</v>
      </c>
      <c r="EU32" s="323">
        <f t="shared" si="10"/>
        <v>33723</v>
      </c>
      <c r="EV32" s="323">
        <f t="shared" si="3"/>
        <v>64287</v>
      </c>
      <c r="EW32" s="323">
        <f t="shared" si="4"/>
        <v>57543</v>
      </c>
      <c r="EX32" s="323">
        <f t="shared" si="5"/>
        <v>57543</v>
      </c>
      <c r="EY32" s="323">
        <f t="shared" si="6"/>
        <v>31762</v>
      </c>
      <c r="EZ32" s="323">
        <f t="shared" si="7"/>
        <v>14440</v>
      </c>
      <c r="FA32" s="323">
        <f t="shared" si="8"/>
        <v>12145</v>
      </c>
      <c r="FB32" s="323">
        <f t="shared" si="9"/>
        <v>2295</v>
      </c>
      <c r="FC32" s="320">
        <v>57145</v>
      </c>
      <c r="FD32" s="320">
        <v>132554</v>
      </c>
      <c r="FE32" s="320">
        <v>47427</v>
      </c>
      <c r="FF32" s="320">
        <v>119011</v>
      </c>
      <c r="FG32" s="320">
        <v>6186</v>
      </c>
      <c r="FH32" s="320">
        <v>327</v>
      </c>
      <c r="FI32" s="320">
        <v>10845</v>
      </c>
      <c r="FJ32" s="320">
        <v>373495</v>
      </c>
      <c r="FK32" s="320">
        <v>4768</v>
      </c>
      <c r="FL32" s="320">
        <v>0</v>
      </c>
      <c r="FM32" s="320">
        <v>558</v>
      </c>
      <c r="FN32" s="320">
        <v>0</v>
      </c>
      <c r="FO32" s="320">
        <v>193170</v>
      </c>
      <c r="FP32" s="320">
        <v>1663</v>
      </c>
      <c r="FQ32" s="320">
        <v>573654</v>
      </c>
      <c r="FR32" s="320">
        <v>0</v>
      </c>
      <c r="FT32" s="320">
        <v>392</v>
      </c>
      <c r="FV32" s="320">
        <v>4901</v>
      </c>
      <c r="FW32" s="320">
        <v>12259</v>
      </c>
      <c r="FX32" s="320">
        <v>10654</v>
      </c>
      <c r="FY32" s="320">
        <v>28206</v>
      </c>
      <c r="FZ32" s="320">
        <v>601860</v>
      </c>
      <c r="GA32" s="320">
        <v>0</v>
      </c>
      <c r="GB32" s="320">
        <v>0</v>
      </c>
      <c r="GC32" s="320">
        <v>19899</v>
      </c>
      <c r="GD32" s="320">
        <v>142</v>
      </c>
      <c r="GE32" s="320">
        <v>0</v>
      </c>
      <c r="GF32" s="320">
        <v>0</v>
      </c>
      <c r="GG32" s="320">
        <v>20041</v>
      </c>
      <c r="GH32" s="320">
        <v>0</v>
      </c>
      <c r="GI32" s="320">
        <v>0</v>
      </c>
      <c r="GJ32" s="320">
        <v>104524</v>
      </c>
      <c r="GK32" s="320">
        <v>0</v>
      </c>
      <c r="GL32" s="320">
        <v>0</v>
      </c>
      <c r="GN32" s="320">
        <v>0</v>
      </c>
      <c r="GO32" s="320">
        <v>104524</v>
      </c>
      <c r="GP32" s="320">
        <v>477295</v>
      </c>
      <c r="GQ32" s="320">
        <v>239642</v>
      </c>
      <c r="GR32" s="320">
        <v>237653</v>
      </c>
      <c r="GS32" s="320">
        <v>477295</v>
      </c>
      <c r="GT32" s="320">
        <v>57145</v>
      </c>
      <c r="GV32" s="325">
        <f t="shared" si="11"/>
        <v>0</v>
      </c>
      <c r="GW32" s="325">
        <f t="shared" si="12"/>
        <v>10654</v>
      </c>
      <c r="GX32" s="325">
        <f t="shared" si="13"/>
        <v>-10654</v>
      </c>
      <c r="HB32" s="323"/>
    </row>
    <row r="33" spans="1:550" s="320" customFormat="1">
      <c r="A33" s="28" t="s">
        <v>528</v>
      </c>
      <c r="B33" s="28" t="s">
        <v>501</v>
      </c>
      <c r="C33" s="29" t="s">
        <v>242</v>
      </c>
      <c r="D33" s="29" t="s">
        <v>268</v>
      </c>
      <c r="E33" s="29" t="s">
        <v>182</v>
      </c>
      <c r="F33" s="31">
        <v>12</v>
      </c>
      <c r="G33" s="320">
        <v>112980</v>
      </c>
      <c r="H33" s="320">
        <v>51364</v>
      </c>
      <c r="I33" s="320">
        <v>4200</v>
      </c>
      <c r="J33" s="320">
        <v>14299</v>
      </c>
      <c r="K33" s="320">
        <v>257406</v>
      </c>
      <c r="L33" s="320">
        <v>280583</v>
      </c>
      <c r="M33" s="320">
        <v>15302</v>
      </c>
      <c r="N33" s="320">
        <v>13601</v>
      </c>
      <c r="O33" s="320">
        <v>-10770</v>
      </c>
      <c r="P33" s="320">
        <v>2831</v>
      </c>
      <c r="Q33" s="320">
        <v>-107</v>
      </c>
      <c r="R33" s="320">
        <v>2724</v>
      </c>
      <c r="S33" s="320">
        <v>18026</v>
      </c>
      <c r="T33" s="320">
        <v>13960</v>
      </c>
      <c r="U33" s="320">
        <v>-9057</v>
      </c>
      <c r="V33" s="320">
        <v>10811</v>
      </c>
      <c r="W33" s="320">
        <v>1754</v>
      </c>
      <c r="X33" s="320">
        <v>0</v>
      </c>
      <c r="Y33" s="320">
        <v>1754</v>
      </c>
      <c r="Z33" s="320">
        <v>15714</v>
      </c>
      <c r="AA33" s="320">
        <v>133</v>
      </c>
      <c r="AB33" s="320">
        <v>-133</v>
      </c>
      <c r="AC33" s="320">
        <v>0</v>
      </c>
      <c r="AD33" s="320">
        <v>-133</v>
      </c>
      <c r="AE33" s="320">
        <v>0</v>
      </c>
      <c r="AF33" s="320">
        <v>195</v>
      </c>
      <c r="AG33" s="320">
        <v>856</v>
      </c>
      <c r="AH33" s="320">
        <v>1051</v>
      </c>
      <c r="AI33" s="320">
        <v>33</v>
      </c>
      <c r="AJ33" s="320">
        <v>-33</v>
      </c>
      <c r="AK33" s="320">
        <v>0</v>
      </c>
      <c r="AL33" s="320">
        <v>4280</v>
      </c>
      <c r="AM33" s="320">
        <v>140</v>
      </c>
      <c r="AN33" s="320">
        <v>4420</v>
      </c>
      <c r="AO33" s="320">
        <v>425</v>
      </c>
      <c r="AP33" s="320">
        <v>0</v>
      </c>
      <c r="AQ33" s="320">
        <v>425</v>
      </c>
      <c r="AR33" s="320">
        <v>0</v>
      </c>
      <c r="AS33" s="320">
        <v>0</v>
      </c>
      <c r="AT33" s="320">
        <v>0</v>
      </c>
      <c r="AU33" s="320">
        <v>34328</v>
      </c>
      <c r="AV33" s="320">
        <v>4544</v>
      </c>
      <c r="AW33" s="320">
        <v>0</v>
      </c>
      <c r="AX33" s="320">
        <v>764</v>
      </c>
      <c r="AY33" s="320">
        <v>5308</v>
      </c>
      <c r="AZ33" s="320">
        <v>0</v>
      </c>
      <c r="BA33" s="320">
        <v>5308</v>
      </c>
      <c r="BB33" s="320">
        <v>39636</v>
      </c>
      <c r="BI33" s="320">
        <v>326845</v>
      </c>
      <c r="BJ33" s="320">
        <v>-41822</v>
      </c>
      <c r="BK33" s="320">
        <v>-764</v>
      </c>
      <c r="BL33" s="320">
        <v>-42586</v>
      </c>
      <c r="BM33" s="320">
        <v>-42586</v>
      </c>
      <c r="BN33" s="320">
        <v>284259</v>
      </c>
      <c r="BO33" s="320">
        <v>105359</v>
      </c>
      <c r="BP33" s="320">
        <v>3823</v>
      </c>
      <c r="BQ33" s="320">
        <v>101536</v>
      </c>
      <c r="BR33" s="320">
        <v>18926</v>
      </c>
      <c r="BS33" s="320">
        <v>4576</v>
      </c>
      <c r="BT33" s="320">
        <v>14350</v>
      </c>
      <c r="BU33" s="320">
        <v>42948</v>
      </c>
      <c r="BV33" s="320">
        <v>39309</v>
      </c>
      <c r="BW33" s="320">
        <v>3639</v>
      </c>
      <c r="BX33" s="320">
        <v>20799</v>
      </c>
      <c r="BY33" s="320">
        <v>7966</v>
      </c>
      <c r="BZ33" s="320">
        <v>12833</v>
      </c>
      <c r="CA33" s="320">
        <v>5910</v>
      </c>
      <c r="CB33" s="320">
        <v>2739</v>
      </c>
      <c r="CC33" s="320">
        <v>3171</v>
      </c>
      <c r="CD33" s="320">
        <v>19453</v>
      </c>
      <c r="CE33" s="320">
        <v>6938</v>
      </c>
      <c r="CF33" s="320">
        <v>12515</v>
      </c>
      <c r="CJ33" s="320">
        <v>84658</v>
      </c>
      <c r="CK33" s="320">
        <v>14612</v>
      </c>
      <c r="CL33" s="320">
        <v>70046</v>
      </c>
      <c r="CO33" s="320">
        <v>0</v>
      </c>
      <c r="CP33" s="320">
        <v>26940</v>
      </c>
      <c r="CQ33" s="320">
        <v>21104</v>
      </c>
      <c r="CR33" s="320">
        <v>5836</v>
      </c>
      <c r="CS33" s="320">
        <v>3598</v>
      </c>
      <c r="CT33" s="320">
        <v>164</v>
      </c>
      <c r="CU33" s="320">
        <v>3434</v>
      </c>
      <c r="CV33" s="320">
        <v>3359</v>
      </c>
      <c r="CW33" s="320">
        <v>0</v>
      </c>
      <c r="CX33" s="320">
        <v>3359</v>
      </c>
      <c r="CY33" s="320">
        <v>0</v>
      </c>
      <c r="CZ33" s="320">
        <v>0</v>
      </c>
      <c r="DA33" s="320">
        <v>0</v>
      </c>
      <c r="DB33" s="320">
        <v>8450</v>
      </c>
      <c r="DC33" s="320">
        <v>0</v>
      </c>
      <c r="DD33" s="320">
        <v>8450</v>
      </c>
      <c r="DF33" s="320">
        <v>5901</v>
      </c>
      <c r="DI33" s="320">
        <v>0</v>
      </c>
      <c r="DJ33" s="320">
        <v>0</v>
      </c>
      <c r="DM33" s="320">
        <v>991</v>
      </c>
      <c r="DN33" s="320">
        <v>347292</v>
      </c>
      <c r="DO33" s="320">
        <v>101231</v>
      </c>
      <c r="DP33" s="320">
        <v>246061</v>
      </c>
      <c r="DQ33" s="320">
        <v>26319</v>
      </c>
      <c r="DR33" s="320">
        <v>25082</v>
      </c>
      <c r="DT33" s="320">
        <v>373611</v>
      </c>
      <c r="DU33" s="320">
        <v>126313</v>
      </c>
      <c r="DV33" s="320">
        <v>247298</v>
      </c>
      <c r="DW33" s="320">
        <v>-7785</v>
      </c>
      <c r="DX33" s="320">
        <v>0</v>
      </c>
      <c r="DY33" s="320">
        <v>-7785</v>
      </c>
      <c r="DZ33" s="320">
        <v>-795</v>
      </c>
      <c r="EA33" s="320">
        <v>14093</v>
      </c>
      <c r="EB33" s="320">
        <v>536</v>
      </c>
      <c r="EC33" s="320">
        <v>-3820</v>
      </c>
      <c r="ED33" s="320">
        <v>503</v>
      </c>
      <c r="EE33" s="320">
        <v>0</v>
      </c>
      <c r="EF33" s="320">
        <v>10029</v>
      </c>
      <c r="EG33" s="320">
        <v>168962</v>
      </c>
      <c r="EH33" s="320">
        <v>34835</v>
      </c>
      <c r="EI33" s="320">
        <v>53609</v>
      </c>
      <c r="EJ33" s="320">
        <v>12250</v>
      </c>
      <c r="EK33" s="320">
        <v>269656</v>
      </c>
      <c r="EL33" s="320">
        <v>4544</v>
      </c>
      <c r="EM33" s="320">
        <v>8079</v>
      </c>
      <c r="EN33" s="320">
        <v>16</v>
      </c>
      <c r="EO33" s="320">
        <v>-49917</v>
      </c>
      <c r="EP33" s="320">
        <v>0</v>
      </c>
      <c r="EQ33" s="320">
        <v>-37278</v>
      </c>
      <c r="ER33" s="323">
        <f t="shared" si="0"/>
        <v>383884</v>
      </c>
      <c r="ES33" s="323">
        <f t="shared" si="1"/>
        <v>388428</v>
      </c>
      <c r="ET33" s="323">
        <f t="shared" si="2"/>
        <v>388428</v>
      </c>
      <c r="EU33" s="323">
        <f t="shared" si="10"/>
        <v>-4544</v>
      </c>
      <c r="EV33" s="323">
        <f t="shared" si="3"/>
        <v>118772</v>
      </c>
      <c r="EW33" s="323">
        <f t="shared" si="4"/>
        <v>93690</v>
      </c>
      <c r="EX33" s="323">
        <f t="shared" si="5"/>
        <v>93690</v>
      </c>
      <c r="EY33" s="323">
        <f t="shared" si="6"/>
        <v>70046</v>
      </c>
      <c r="EZ33" s="323">
        <f t="shared" si="7"/>
        <v>69267</v>
      </c>
      <c r="FA33" s="323">
        <f t="shared" si="8"/>
        <v>64391</v>
      </c>
      <c r="FB33" s="323">
        <f t="shared" si="9"/>
        <v>4876</v>
      </c>
      <c r="FC33" s="320">
        <v>236592</v>
      </c>
      <c r="FD33" s="320">
        <v>339736</v>
      </c>
      <c r="FE33" s="320">
        <v>7451</v>
      </c>
      <c r="FF33" s="320">
        <v>44296</v>
      </c>
      <c r="FG33" s="320">
        <v>370</v>
      </c>
      <c r="FH33" s="320">
        <v>3249</v>
      </c>
      <c r="FI33" s="320">
        <v>6956</v>
      </c>
      <c r="FJ33" s="320">
        <v>638650</v>
      </c>
      <c r="FK33" s="320">
        <v>2549</v>
      </c>
      <c r="FL33" s="320">
        <v>7952</v>
      </c>
      <c r="FM33" s="320">
        <v>74</v>
      </c>
      <c r="FN33" s="320">
        <v>0</v>
      </c>
      <c r="FO33" s="320">
        <v>2634</v>
      </c>
      <c r="FP33" s="320">
        <v>20</v>
      </c>
      <c r="FQ33" s="320">
        <v>651879</v>
      </c>
      <c r="FR33" s="320">
        <v>989</v>
      </c>
      <c r="FT33" s="320">
        <v>3554</v>
      </c>
      <c r="FV33" s="320">
        <v>627</v>
      </c>
      <c r="FW33" s="320">
        <v>21074</v>
      </c>
      <c r="FX33" s="320">
        <v>36676</v>
      </c>
      <c r="FY33" s="320">
        <v>62920</v>
      </c>
      <c r="FZ33" s="320">
        <v>714799</v>
      </c>
      <c r="GA33" s="320">
        <v>0</v>
      </c>
      <c r="GB33" s="320">
        <v>135</v>
      </c>
      <c r="GC33" s="320">
        <v>49496</v>
      </c>
      <c r="GD33" s="320">
        <v>854</v>
      </c>
      <c r="GE33" s="320">
        <v>0</v>
      </c>
      <c r="GF33" s="320">
        <v>0</v>
      </c>
      <c r="GG33" s="320">
        <v>50485</v>
      </c>
      <c r="GH33" s="320">
        <v>0</v>
      </c>
      <c r="GI33" s="320">
        <v>6728</v>
      </c>
      <c r="GJ33" s="320">
        <v>89461</v>
      </c>
      <c r="GK33" s="320">
        <v>177311</v>
      </c>
      <c r="GL33" s="320">
        <v>66919</v>
      </c>
      <c r="GN33" s="320">
        <v>0</v>
      </c>
      <c r="GO33" s="320">
        <v>340419</v>
      </c>
      <c r="GP33" s="320">
        <v>323895</v>
      </c>
      <c r="GQ33" s="320">
        <v>39636</v>
      </c>
      <c r="GR33" s="320">
        <v>284259</v>
      </c>
      <c r="GS33" s="320">
        <v>323895</v>
      </c>
      <c r="GT33" s="320">
        <v>236592</v>
      </c>
      <c r="GV33" s="325">
        <f t="shared" si="11"/>
        <v>244365</v>
      </c>
      <c r="GW33" s="325">
        <f t="shared" si="12"/>
        <v>37665</v>
      </c>
      <c r="GX33" s="325">
        <f t="shared" si="13"/>
        <v>206700</v>
      </c>
      <c r="HB33" s="323"/>
    </row>
    <row r="34" spans="1:550" s="320" customFormat="1">
      <c r="A34" s="28" t="s">
        <v>529</v>
      </c>
      <c r="B34" s="28" t="s">
        <v>501</v>
      </c>
      <c r="C34" s="29" t="s">
        <v>242</v>
      </c>
      <c r="D34" s="29" t="s">
        <v>269</v>
      </c>
      <c r="E34" s="29" t="s">
        <v>182</v>
      </c>
      <c r="F34" s="31">
        <v>12</v>
      </c>
      <c r="G34" s="320">
        <v>313900</v>
      </c>
      <c r="H34" s="320">
        <v>139308</v>
      </c>
      <c r="I34" s="320">
        <v>12300</v>
      </c>
      <c r="J34" s="320">
        <v>43084</v>
      </c>
      <c r="K34" s="320">
        <v>696673</v>
      </c>
      <c r="L34" s="320">
        <v>770734</v>
      </c>
      <c r="M34" s="320">
        <v>8476</v>
      </c>
      <c r="N34" s="320">
        <v>-11561</v>
      </c>
      <c r="O34" s="320">
        <v>16991</v>
      </c>
      <c r="P34" s="320">
        <v>5430</v>
      </c>
      <c r="Q34" s="320">
        <v>-3436</v>
      </c>
      <c r="R34" s="320">
        <v>1994</v>
      </c>
      <c r="S34" s="320">
        <v>10470</v>
      </c>
      <c r="T34" s="320">
        <v>4955</v>
      </c>
      <c r="U34" s="320">
        <v>-8697</v>
      </c>
      <c r="V34" s="320">
        <v>13561</v>
      </c>
      <c r="W34" s="320">
        <v>4864</v>
      </c>
      <c r="X34" s="320">
        <v>0</v>
      </c>
      <c r="Y34" s="320">
        <v>4864</v>
      </c>
      <c r="Z34" s="320">
        <v>9819</v>
      </c>
      <c r="AA34" s="320">
        <v>32470</v>
      </c>
      <c r="AB34" s="320">
        <v>-2345</v>
      </c>
      <c r="AC34" s="320">
        <v>0</v>
      </c>
      <c r="AD34" s="320">
        <v>-2345</v>
      </c>
      <c r="AE34" s="320">
        <v>30125</v>
      </c>
      <c r="AF34" s="320">
        <v>0</v>
      </c>
      <c r="AG34" s="320">
        <v>0</v>
      </c>
      <c r="AH34" s="320">
        <v>0</v>
      </c>
      <c r="AI34" s="320">
        <v>19872</v>
      </c>
      <c r="AJ34" s="320">
        <v>7829</v>
      </c>
      <c r="AK34" s="320">
        <v>27701</v>
      </c>
      <c r="AL34" s="320">
        <v>20698</v>
      </c>
      <c r="AM34" s="320">
        <v>-3691</v>
      </c>
      <c r="AN34" s="320">
        <v>17007</v>
      </c>
      <c r="AO34" s="320">
        <v>8541</v>
      </c>
      <c r="AP34" s="320">
        <v>-702</v>
      </c>
      <c r="AQ34" s="320">
        <v>7839</v>
      </c>
      <c r="AR34" s="320">
        <v>0</v>
      </c>
      <c r="AS34" s="320">
        <v>0</v>
      </c>
      <c r="AT34" s="320">
        <v>0</v>
      </c>
      <c r="AU34" s="320">
        <v>95012</v>
      </c>
      <c r="AV34" s="320">
        <v>-20258</v>
      </c>
      <c r="AW34" s="320">
        <v>0</v>
      </c>
      <c r="AX34" s="320">
        <v>28207</v>
      </c>
      <c r="AY34" s="320">
        <v>7949</v>
      </c>
      <c r="AZ34" s="320">
        <v>0</v>
      </c>
      <c r="BA34" s="320">
        <v>7949</v>
      </c>
      <c r="BB34" s="320">
        <v>102961</v>
      </c>
      <c r="BI34" s="320">
        <v>1221337</v>
      </c>
      <c r="BJ34" s="320">
        <v>-124414</v>
      </c>
      <c r="BK34" s="320">
        <v>-28207</v>
      </c>
      <c r="BL34" s="320">
        <v>-152621</v>
      </c>
      <c r="BM34" s="320">
        <v>-152621</v>
      </c>
      <c r="BN34" s="320">
        <v>1068716</v>
      </c>
      <c r="BO34" s="320">
        <v>339995</v>
      </c>
      <c r="BP34" s="320">
        <v>8833</v>
      </c>
      <c r="BQ34" s="320">
        <v>331162</v>
      </c>
      <c r="BR34" s="320">
        <v>45760</v>
      </c>
      <c r="BS34" s="320">
        <v>10643</v>
      </c>
      <c r="BT34" s="320">
        <v>35117</v>
      </c>
      <c r="BU34" s="320">
        <v>147180</v>
      </c>
      <c r="BV34" s="320">
        <v>128851</v>
      </c>
      <c r="BW34" s="320">
        <v>18329</v>
      </c>
      <c r="BX34" s="320">
        <v>48273</v>
      </c>
      <c r="BY34" s="320">
        <v>6505</v>
      </c>
      <c r="BZ34" s="320">
        <v>41768</v>
      </c>
      <c r="CA34" s="320">
        <v>25399</v>
      </c>
      <c r="CB34" s="320">
        <v>9333</v>
      </c>
      <c r="CC34" s="320">
        <v>16066</v>
      </c>
      <c r="CD34" s="320">
        <v>55059</v>
      </c>
      <c r="CE34" s="320">
        <v>11494</v>
      </c>
      <c r="CF34" s="320">
        <v>43565</v>
      </c>
      <c r="CJ34" s="320">
        <v>185083</v>
      </c>
      <c r="CK34" s="320">
        <v>37308</v>
      </c>
      <c r="CL34" s="320">
        <v>147775</v>
      </c>
      <c r="CO34" s="320">
        <v>0</v>
      </c>
      <c r="CP34" s="320">
        <v>11137</v>
      </c>
      <c r="CQ34" s="320">
        <v>4972</v>
      </c>
      <c r="CR34" s="320">
        <v>6165</v>
      </c>
      <c r="CS34" s="320">
        <v>8164</v>
      </c>
      <c r="CT34" s="320">
        <v>0</v>
      </c>
      <c r="CU34" s="320">
        <v>8164</v>
      </c>
      <c r="CV34" s="320">
        <v>12664</v>
      </c>
      <c r="CW34" s="320">
        <v>0</v>
      </c>
      <c r="CX34" s="320">
        <v>12664</v>
      </c>
      <c r="CY34" s="320">
        <v>22984</v>
      </c>
      <c r="CZ34" s="320">
        <v>14473</v>
      </c>
      <c r="DA34" s="320">
        <v>8511</v>
      </c>
      <c r="DB34" s="320">
        <v>24465</v>
      </c>
      <c r="DC34" s="320">
        <v>1148</v>
      </c>
      <c r="DD34" s="320">
        <v>23317</v>
      </c>
      <c r="DF34" s="320">
        <v>13011</v>
      </c>
      <c r="DI34" s="320">
        <v>0</v>
      </c>
      <c r="DJ34" s="320">
        <v>0</v>
      </c>
      <c r="DM34" s="320">
        <v>0</v>
      </c>
      <c r="DN34" s="320">
        <v>939174</v>
      </c>
      <c r="DO34" s="320">
        <v>233560</v>
      </c>
      <c r="DP34" s="320">
        <v>705614</v>
      </c>
      <c r="DQ34" s="320">
        <v>80200</v>
      </c>
      <c r="DR34" s="320">
        <v>78154</v>
      </c>
      <c r="DT34" s="320">
        <v>1019374</v>
      </c>
      <c r="DU34" s="320">
        <v>311714</v>
      </c>
      <c r="DV34" s="320">
        <v>707660</v>
      </c>
      <c r="DW34" s="320">
        <v>7973</v>
      </c>
      <c r="DX34" s="320">
        <v>0</v>
      </c>
      <c r="DY34" s="320">
        <v>7973</v>
      </c>
      <c r="DZ34" s="320">
        <v>3995</v>
      </c>
      <c r="EA34" s="320">
        <v>54506</v>
      </c>
      <c r="EB34" s="320">
        <v>714</v>
      </c>
      <c r="EC34" s="320">
        <v>-2674</v>
      </c>
      <c r="ED34" s="320">
        <v>0</v>
      </c>
      <c r="EE34" s="320">
        <v>0</v>
      </c>
      <c r="EF34" s="320">
        <v>47123</v>
      </c>
      <c r="EG34" s="320">
        <v>323829</v>
      </c>
      <c r="EH34" s="320">
        <v>243642</v>
      </c>
      <c r="EI34" s="320">
        <v>129202</v>
      </c>
      <c r="EJ34" s="320">
        <v>29879</v>
      </c>
      <c r="EK34" s="320">
        <v>726552</v>
      </c>
      <c r="EL34" s="320">
        <v>-20258</v>
      </c>
      <c r="EM34" s="320">
        <v>-19602</v>
      </c>
      <c r="EN34" s="320">
        <v>0</v>
      </c>
      <c r="EO34" s="320">
        <v>-104812</v>
      </c>
      <c r="EP34" s="320">
        <v>0</v>
      </c>
      <c r="EQ34" s="320">
        <v>-144672</v>
      </c>
      <c r="ER34" s="323">
        <f t="shared" si="0"/>
        <v>1071206</v>
      </c>
      <c r="ES34" s="323">
        <f t="shared" si="1"/>
        <v>1050948</v>
      </c>
      <c r="ET34" s="323">
        <f t="shared" si="2"/>
        <v>1050948</v>
      </c>
      <c r="EU34" s="323">
        <f t="shared" si="10"/>
        <v>20258</v>
      </c>
      <c r="EV34" s="323">
        <f t="shared" si="3"/>
        <v>324396</v>
      </c>
      <c r="EW34" s="323">
        <f t="shared" si="4"/>
        <v>246242</v>
      </c>
      <c r="EX34" s="323">
        <f t="shared" si="5"/>
        <v>246242</v>
      </c>
      <c r="EY34" s="323">
        <f t="shared" si="6"/>
        <v>147775</v>
      </c>
      <c r="EZ34" s="323">
        <f t="shared" si="7"/>
        <v>227380</v>
      </c>
      <c r="FA34" s="323">
        <f t="shared" si="8"/>
        <v>207005</v>
      </c>
      <c r="FB34" s="323">
        <f t="shared" si="9"/>
        <v>20375</v>
      </c>
      <c r="FC34" s="320">
        <v>902423</v>
      </c>
      <c r="FD34" s="320">
        <v>1210563</v>
      </c>
      <c r="FE34" s="320">
        <v>103275</v>
      </c>
      <c r="FF34" s="320">
        <v>191989</v>
      </c>
      <c r="FG34" s="320">
        <v>948</v>
      </c>
      <c r="FH34" s="320">
        <v>18345</v>
      </c>
      <c r="FI34" s="320">
        <v>67034</v>
      </c>
      <c r="FJ34" s="320">
        <v>2494577</v>
      </c>
      <c r="FK34" s="320">
        <v>3001</v>
      </c>
      <c r="FL34" s="320">
        <v>0</v>
      </c>
      <c r="FM34" s="320">
        <v>398</v>
      </c>
      <c r="FN34" s="320">
        <v>0</v>
      </c>
      <c r="FO34" s="320">
        <v>0</v>
      </c>
      <c r="FP34" s="320">
        <v>4505</v>
      </c>
      <c r="FQ34" s="320">
        <v>2502481</v>
      </c>
      <c r="FR34" s="320">
        <v>51891</v>
      </c>
      <c r="FT34" s="320">
        <v>25801</v>
      </c>
      <c r="FV34" s="320">
        <v>3153</v>
      </c>
      <c r="FW34" s="320">
        <v>57259</v>
      </c>
      <c r="FX34" s="320">
        <v>68907</v>
      </c>
      <c r="FY34" s="320">
        <v>207011</v>
      </c>
      <c r="FZ34" s="320">
        <v>2709492</v>
      </c>
      <c r="GA34" s="320">
        <v>0</v>
      </c>
      <c r="GB34" s="320">
        <v>30718</v>
      </c>
      <c r="GC34" s="320">
        <v>127152</v>
      </c>
      <c r="GD34" s="320">
        <v>2557</v>
      </c>
      <c r="GE34" s="320">
        <v>0</v>
      </c>
      <c r="GF34" s="320">
        <v>0</v>
      </c>
      <c r="GG34" s="320">
        <v>160427</v>
      </c>
      <c r="GH34" s="320">
        <v>0</v>
      </c>
      <c r="GI34" s="320">
        <v>1010</v>
      </c>
      <c r="GJ34" s="320">
        <v>337085</v>
      </c>
      <c r="GK34" s="320">
        <v>789963</v>
      </c>
      <c r="GL34" s="320">
        <v>249330</v>
      </c>
      <c r="GN34" s="320">
        <v>0</v>
      </c>
      <c r="GO34" s="320">
        <v>1377388</v>
      </c>
      <c r="GP34" s="320">
        <v>1171677</v>
      </c>
      <c r="GQ34" s="320">
        <v>102961</v>
      </c>
      <c r="GR34" s="320">
        <v>1068716</v>
      </c>
      <c r="GS34" s="320">
        <v>1171677</v>
      </c>
      <c r="GT34" s="320">
        <v>902423</v>
      </c>
      <c r="GV34" s="325">
        <f t="shared" si="11"/>
        <v>1070011</v>
      </c>
      <c r="GW34" s="325">
        <f t="shared" si="12"/>
        <v>120798</v>
      </c>
      <c r="GX34" s="325">
        <f t="shared" si="13"/>
        <v>949213</v>
      </c>
      <c r="HB34" s="323"/>
    </row>
    <row r="35" spans="1:550" s="320" customFormat="1">
      <c r="A35" s="28" t="s">
        <v>530</v>
      </c>
      <c r="B35" s="28" t="s">
        <v>501</v>
      </c>
      <c r="C35" s="29" t="s">
        <v>242</v>
      </c>
      <c r="D35" s="29" t="s">
        <v>270</v>
      </c>
      <c r="E35" s="29" t="s">
        <v>182</v>
      </c>
      <c r="F35" s="31">
        <v>12</v>
      </c>
      <c r="G35" s="320">
        <v>90330</v>
      </c>
      <c r="H35" s="320">
        <v>37644</v>
      </c>
      <c r="I35" s="320">
        <v>3500</v>
      </c>
      <c r="J35" s="320">
        <v>12422</v>
      </c>
      <c r="K35" s="320">
        <v>215667</v>
      </c>
      <c r="L35" s="320">
        <v>231219</v>
      </c>
      <c r="M35" s="320">
        <v>13541</v>
      </c>
      <c r="N35" s="320">
        <v>3759</v>
      </c>
      <c r="O35" s="320">
        <v>-5914</v>
      </c>
      <c r="P35" s="320">
        <v>-2155</v>
      </c>
      <c r="Q35" s="320">
        <v>-874</v>
      </c>
      <c r="R35" s="320">
        <v>-3029</v>
      </c>
      <c r="S35" s="320">
        <v>10512</v>
      </c>
      <c r="T35" s="320">
        <v>28</v>
      </c>
      <c r="U35" s="320">
        <v>25</v>
      </c>
      <c r="V35" s="320">
        <v>-793</v>
      </c>
      <c r="W35" s="320">
        <v>-768</v>
      </c>
      <c r="X35" s="320">
        <v>1116</v>
      </c>
      <c r="Y35" s="320">
        <v>348</v>
      </c>
      <c r="Z35" s="320">
        <v>376</v>
      </c>
      <c r="AA35" s="320">
        <v>1053</v>
      </c>
      <c r="AB35" s="320">
        <v>611</v>
      </c>
      <c r="AC35" s="320">
        <v>0</v>
      </c>
      <c r="AD35" s="320">
        <v>611</v>
      </c>
      <c r="AE35" s="320">
        <v>1664</v>
      </c>
      <c r="AF35" s="320">
        <v>296</v>
      </c>
      <c r="AG35" s="320">
        <v>-122</v>
      </c>
      <c r="AH35" s="320">
        <v>174</v>
      </c>
      <c r="AI35" s="320">
        <v>0</v>
      </c>
      <c r="AJ35" s="320">
        <v>0</v>
      </c>
      <c r="AK35" s="320">
        <v>0</v>
      </c>
      <c r="AL35" s="320">
        <v>601</v>
      </c>
      <c r="AM35" s="320">
        <v>257</v>
      </c>
      <c r="AN35" s="320">
        <v>858</v>
      </c>
      <c r="AO35" s="320">
        <v>930</v>
      </c>
      <c r="AP35" s="320">
        <v>-499</v>
      </c>
      <c r="AQ35" s="320">
        <v>431</v>
      </c>
      <c r="AR35" s="320">
        <v>0</v>
      </c>
      <c r="AS35" s="320">
        <v>0</v>
      </c>
      <c r="AT35" s="320">
        <v>0</v>
      </c>
      <c r="AU35" s="320">
        <v>16449</v>
      </c>
      <c r="AV35" s="320">
        <v>3784</v>
      </c>
      <c r="AW35" s="320">
        <v>0</v>
      </c>
      <c r="AX35" s="320">
        <v>-6218</v>
      </c>
      <c r="AY35" s="320">
        <v>-2434</v>
      </c>
      <c r="AZ35" s="320">
        <v>0</v>
      </c>
      <c r="BA35" s="320">
        <v>-2434</v>
      </c>
      <c r="BB35" s="320">
        <v>14015</v>
      </c>
      <c r="BI35" s="320">
        <v>374469</v>
      </c>
      <c r="BJ35" s="320">
        <v>-23385</v>
      </c>
      <c r="BK35" s="320">
        <v>6218</v>
      </c>
      <c r="BL35" s="320">
        <v>-17167</v>
      </c>
      <c r="BM35" s="320">
        <v>-17167</v>
      </c>
      <c r="BN35" s="320">
        <v>357302</v>
      </c>
      <c r="BO35" s="320">
        <v>98621</v>
      </c>
      <c r="BP35" s="320">
        <v>7784</v>
      </c>
      <c r="BQ35" s="320">
        <v>90837</v>
      </c>
      <c r="BR35" s="320">
        <v>18308</v>
      </c>
      <c r="BS35" s="320">
        <v>5579</v>
      </c>
      <c r="BT35" s="320">
        <v>12729</v>
      </c>
      <c r="BU35" s="320">
        <v>28075</v>
      </c>
      <c r="BV35" s="320">
        <v>23931</v>
      </c>
      <c r="BW35" s="320">
        <v>4144</v>
      </c>
      <c r="BX35" s="320">
        <v>14693</v>
      </c>
      <c r="BY35" s="320">
        <v>1806</v>
      </c>
      <c r="BZ35" s="320">
        <v>12887</v>
      </c>
      <c r="CA35" s="320">
        <v>4476</v>
      </c>
      <c r="CB35" s="320">
        <v>1892</v>
      </c>
      <c r="CC35" s="320">
        <v>2584</v>
      </c>
      <c r="CD35" s="320">
        <v>21727</v>
      </c>
      <c r="CE35" s="320">
        <v>6868</v>
      </c>
      <c r="CF35" s="320">
        <v>14859</v>
      </c>
      <c r="CJ35" s="320">
        <v>59233</v>
      </c>
      <c r="CK35" s="320">
        <v>12728</v>
      </c>
      <c r="CL35" s="320">
        <v>46505</v>
      </c>
      <c r="CO35" s="320">
        <v>0</v>
      </c>
      <c r="CP35" s="320">
        <v>1837</v>
      </c>
      <c r="CQ35" s="320">
        <v>952</v>
      </c>
      <c r="CR35" s="320">
        <v>885</v>
      </c>
      <c r="CS35" s="320">
        <v>4290</v>
      </c>
      <c r="CT35" s="320">
        <v>227</v>
      </c>
      <c r="CU35" s="320">
        <v>4063</v>
      </c>
      <c r="CV35" s="320">
        <v>4642</v>
      </c>
      <c r="CW35" s="320">
        <v>0</v>
      </c>
      <c r="CX35" s="320">
        <v>4642</v>
      </c>
      <c r="CY35" s="320">
        <v>0</v>
      </c>
      <c r="CZ35" s="320">
        <v>0</v>
      </c>
      <c r="DA35" s="320">
        <v>0</v>
      </c>
      <c r="DB35" s="320">
        <v>8594</v>
      </c>
      <c r="DC35" s="320">
        <v>322</v>
      </c>
      <c r="DD35" s="320">
        <v>8272</v>
      </c>
      <c r="DF35" s="320">
        <v>4465</v>
      </c>
      <c r="DI35" s="320">
        <v>0</v>
      </c>
      <c r="DJ35" s="320">
        <v>0</v>
      </c>
      <c r="DM35" s="320">
        <v>3037</v>
      </c>
      <c r="DN35" s="320">
        <v>272916</v>
      </c>
      <c r="DO35" s="320">
        <v>63007</v>
      </c>
      <c r="DP35" s="320">
        <v>209909</v>
      </c>
      <c r="DQ35" s="320">
        <v>14899</v>
      </c>
      <c r="DR35" s="320">
        <v>17034</v>
      </c>
      <c r="DT35" s="320">
        <v>287815</v>
      </c>
      <c r="DU35" s="320">
        <v>80041</v>
      </c>
      <c r="DV35" s="320">
        <v>207774</v>
      </c>
      <c r="DW35" s="320">
        <v>0</v>
      </c>
      <c r="DX35" s="320">
        <v>-616</v>
      </c>
      <c r="DY35" s="320">
        <v>-616</v>
      </c>
      <c r="DZ35" s="320">
        <v>21</v>
      </c>
      <c r="EA35" s="320">
        <v>15152</v>
      </c>
      <c r="EB35" s="320">
        <v>1797</v>
      </c>
      <c r="EC35" s="320">
        <v>2903</v>
      </c>
      <c r="ED35" s="320">
        <v>1850</v>
      </c>
      <c r="EE35" s="320">
        <v>0</v>
      </c>
      <c r="EF35" s="320">
        <v>14387</v>
      </c>
      <c r="EG35" s="320">
        <v>139357</v>
      </c>
      <c r="EH35" s="320">
        <v>31891</v>
      </c>
      <c r="EI35" s="320">
        <v>44419</v>
      </c>
      <c r="EJ35" s="320">
        <v>10894</v>
      </c>
      <c r="EK35" s="320">
        <v>226561</v>
      </c>
      <c r="EL35" s="320">
        <v>3784</v>
      </c>
      <c r="EM35" s="320">
        <v>8910</v>
      </c>
      <c r="EN35" s="320">
        <v>0</v>
      </c>
      <c r="EO35" s="320">
        <v>-26815</v>
      </c>
      <c r="EP35" s="320">
        <v>-5480</v>
      </c>
      <c r="EQ35" s="320">
        <v>-19601</v>
      </c>
      <c r="ER35" s="323">
        <f t="shared" si="0"/>
        <v>305870</v>
      </c>
      <c r="ES35" s="323">
        <f t="shared" si="1"/>
        <v>310270</v>
      </c>
      <c r="ET35" s="323">
        <f t="shared" si="2"/>
        <v>310270</v>
      </c>
      <c r="EU35" s="323">
        <f t="shared" si="10"/>
        <v>-4400</v>
      </c>
      <c r="EV35" s="323">
        <f t="shared" si="3"/>
        <v>83709</v>
      </c>
      <c r="EW35" s="323">
        <f t="shared" si="4"/>
        <v>66675</v>
      </c>
      <c r="EX35" s="323">
        <f t="shared" si="5"/>
        <v>66675</v>
      </c>
      <c r="EY35" s="323">
        <f t="shared" si="6"/>
        <v>46505</v>
      </c>
      <c r="EZ35" s="323">
        <f t="shared" si="7"/>
        <v>42974</v>
      </c>
      <c r="FA35" s="323">
        <f t="shared" si="8"/>
        <v>40965</v>
      </c>
      <c r="FB35" s="323">
        <f t="shared" si="9"/>
        <v>2009</v>
      </c>
      <c r="FC35" s="320">
        <v>205904</v>
      </c>
      <c r="FD35" s="320">
        <v>437090</v>
      </c>
      <c r="FE35" s="320">
        <v>8358</v>
      </c>
      <c r="FF35" s="320">
        <v>77880</v>
      </c>
      <c r="FG35" s="320">
        <v>4317</v>
      </c>
      <c r="FH35" s="320">
        <v>4068</v>
      </c>
      <c r="FI35" s="320">
        <v>3354</v>
      </c>
      <c r="FJ35" s="320">
        <v>740971</v>
      </c>
      <c r="FK35" s="320">
        <v>3609</v>
      </c>
      <c r="FL35" s="320">
        <v>7647</v>
      </c>
      <c r="FM35" s="320">
        <v>373</v>
      </c>
      <c r="FN35" s="320">
        <v>0</v>
      </c>
      <c r="FO35" s="320">
        <v>470</v>
      </c>
      <c r="FP35" s="320">
        <v>10889</v>
      </c>
      <c r="FQ35" s="320">
        <v>763959</v>
      </c>
      <c r="FR35" s="320">
        <v>0</v>
      </c>
      <c r="FT35" s="320">
        <v>1182</v>
      </c>
      <c r="FV35" s="320">
        <v>447</v>
      </c>
      <c r="FW35" s="320">
        <v>15189</v>
      </c>
      <c r="FX35" s="320">
        <v>-1997</v>
      </c>
      <c r="FY35" s="320">
        <v>14821</v>
      </c>
      <c r="FZ35" s="320">
        <v>778780</v>
      </c>
      <c r="GA35" s="320">
        <v>0</v>
      </c>
      <c r="GB35" s="320">
        <v>3797</v>
      </c>
      <c r="GC35" s="320">
        <v>48755</v>
      </c>
      <c r="GD35" s="320">
        <v>883</v>
      </c>
      <c r="GE35" s="320">
        <v>0</v>
      </c>
      <c r="GF35" s="320">
        <v>0</v>
      </c>
      <c r="GG35" s="320">
        <v>53435</v>
      </c>
      <c r="GH35" s="320">
        <v>0</v>
      </c>
      <c r="GI35" s="320">
        <v>2634</v>
      </c>
      <c r="GJ35" s="320">
        <v>151652</v>
      </c>
      <c r="GK35" s="320">
        <v>128717</v>
      </c>
      <c r="GL35" s="320">
        <v>70156</v>
      </c>
      <c r="GN35" s="320">
        <v>869</v>
      </c>
      <c r="GO35" s="320">
        <v>354028</v>
      </c>
      <c r="GP35" s="320">
        <v>371317</v>
      </c>
      <c r="GQ35" s="320">
        <v>14015</v>
      </c>
      <c r="GR35" s="320">
        <v>357302</v>
      </c>
      <c r="GS35" s="320">
        <v>371317</v>
      </c>
      <c r="GT35" s="320">
        <v>205904</v>
      </c>
      <c r="GV35" s="325">
        <f t="shared" si="11"/>
        <v>202670</v>
      </c>
      <c r="GW35" s="325">
        <f t="shared" si="12"/>
        <v>-1997</v>
      </c>
      <c r="GX35" s="325">
        <f t="shared" si="13"/>
        <v>204667</v>
      </c>
      <c r="HB35" s="323"/>
    </row>
    <row r="36" spans="1:550" s="320" customFormat="1">
      <c r="A36" s="28" t="s">
        <v>531</v>
      </c>
      <c r="B36" s="28" t="s">
        <v>501</v>
      </c>
      <c r="C36" s="29" t="s">
        <v>242</v>
      </c>
      <c r="D36" s="29" t="s">
        <v>271</v>
      </c>
      <c r="E36" s="29" t="s">
        <v>182</v>
      </c>
      <c r="F36" s="31">
        <v>12</v>
      </c>
      <c r="G36" s="320">
        <v>90610</v>
      </c>
      <c r="H36" s="320">
        <v>42115</v>
      </c>
      <c r="I36" s="320">
        <v>5100</v>
      </c>
      <c r="J36" s="320">
        <v>12293</v>
      </c>
      <c r="K36" s="320">
        <v>236378</v>
      </c>
      <c r="L36" s="320">
        <v>266328</v>
      </c>
      <c r="M36" s="320">
        <v>14967</v>
      </c>
      <c r="N36" s="320">
        <v>10252</v>
      </c>
      <c r="O36" s="320">
        <v>-10042</v>
      </c>
      <c r="P36" s="320">
        <v>210</v>
      </c>
      <c r="Q36" s="320">
        <v>-348</v>
      </c>
      <c r="R36" s="320">
        <v>-138</v>
      </c>
      <c r="S36" s="320">
        <v>14829</v>
      </c>
      <c r="T36" s="320">
        <v>2668</v>
      </c>
      <c r="U36" s="320">
        <v>-2406</v>
      </c>
      <c r="V36" s="320">
        <v>3972</v>
      </c>
      <c r="W36" s="320">
        <v>1566</v>
      </c>
      <c r="X36" s="320">
        <v>0</v>
      </c>
      <c r="Y36" s="320">
        <v>1566</v>
      </c>
      <c r="Z36" s="320">
        <v>4234</v>
      </c>
      <c r="AA36" s="320">
        <v>1661</v>
      </c>
      <c r="AB36" s="320">
        <v>-1115</v>
      </c>
      <c r="AC36" s="320">
        <v>0</v>
      </c>
      <c r="AD36" s="320">
        <v>-1115</v>
      </c>
      <c r="AE36" s="320">
        <v>546</v>
      </c>
      <c r="AF36" s="320">
        <v>0</v>
      </c>
      <c r="AG36" s="320">
        <v>168</v>
      </c>
      <c r="AH36" s="320">
        <v>168</v>
      </c>
      <c r="AI36" s="320">
        <v>4156</v>
      </c>
      <c r="AJ36" s="320">
        <v>392</v>
      </c>
      <c r="AK36" s="320">
        <v>4548</v>
      </c>
      <c r="AL36" s="320">
        <v>0</v>
      </c>
      <c r="AM36" s="320">
        <v>0</v>
      </c>
      <c r="AN36" s="320">
        <v>0</v>
      </c>
      <c r="AO36" s="320">
        <v>0</v>
      </c>
      <c r="AP36" s="320">
        <v>0</v>
      </c>
      <c r="AQ36" s="320">
        <v>0</v>
      </c>
      <c r="AR36" s="320">
        <v>202</v>
      </c>
      <c r="AS36" s="320">
        <v>-44</v>
      </c>
      <c r="AT36" s="320">
        <v>158</v>
      </c>
      <c r="AU36" s="320">
        <v>23654</v>
      </c>
      <c r="AV36" s="320">
        <v>7846</v>
      </c>
      <c r="AW36" s="320">
        <v>0</v>
      </c>
      <c r="AX36" s="320">
        <v>-7017</v>
      </c>
      <c r="AY36" s="320">
        <v>829</v>
      </c>
      <c r="AZ36" s="320">
        <v>0</v>
      </c>
      <c r="BA36" s="320">
        <v>829</v>
      </c>
      <c r="BB36" s="320">
        <v>24483</v>
      </c>
      <c r="BI36" s="320">
        <v>312017</v>
      </c>
      <c r="BJ36" s="320">
        <v>6063</v>
      </c>
      <c r="BK36" s="320">
        <v>7017</v>
      </c>
      <c r="BL36" s="320">
        <v>13080</v>
      </c>
      <c r="BM36" s="320">
        <v>13080</v>
      </c>
      <c r="BN36" s="320">
        <v>325097</v>
      </c>
      <c r="BO36" s="320">
        <v>102875</v>
      </c>
      <c r="BP36" s="320">
        <v>5125</v>
      </c>
      <c r="BQ36" s="320">
        <v>97750</v>
      </c>
      <c r="BR36" s="320">
        <v>15271</v>
      </c>
      <c r="BS36" s="320">
        <v>4963</v>
      </c>
      <c r="BT36" s="320">
        <v>10308</v>
      </c>
      <c r="BU36" s="320">
        <v>51651</v>
      </c>
      <c r="BV36" s="320">
        <v>49226</v>
      </c>
      <c r="BW36" s="320">
        <v>2425</v>
      </c>
      <c r="BX36" s="320">
        <v>17601</v>
      </c>
      <c r="BY36" s="320">
        <v>2516</v>
      </c>
      <c r="BZ36" s="320">
        <v>15085</v>
      </c>
      <c r="CA36" s="320">
        <v>7014</v>
      </c>
      <c r="CB36" s="320">
        <v>5780</v>
      </c>
      <c r="CC36" s="320">
        <v>1234</v>
      </c>
      <c r="CD36" s="320">
        <v>18923</v>
      </c>
      <c r="CE36" s="320">
        <v>10377</v>
      </c>
      <c r="CF36" s="320">
        <v>8546</v>
      </c>
      <c r="CJ36" s="320">
        <v>78611</v>
      </c>
      <c r="CK36" s="320">
        <v>15037</v>
      </c>
      <c r="CL36" s="320">
        <v>63574</v>
      </c>
      <c r="CO36" s="320">
        <v>0</v>
      </c>
      <c r="CP36" s="320">
        <v>5463</v>
      </c>
      <c r="CQ36" s="320">
        <v>2496</v>
      </c>
      <c r="CR36" s="320">
        <v>2967</v>
      </c>
      <c r="CS36" s="320">
        <v>3030</v>
      </c>
      <c r="CT36" s="320">
        <v>0</v>
      </c>
      <c r="CU36" s="320">
        <v>3030</v>
      </c>
      <c r="CV36" s="320">
        <v>7295</v>
      </c>
      <c r="CW36" s="320">
        <v>0</v>
      </c>
      <c r="CX36" s="320">
        <v>7295</v>
      </c>
      <c r="CY36" s="320">
        <v>0</v>
      </c>
      <c r="CZ36" s="320">
        <v>0</v>
      </c>
      <c r="DA36" s="320">
        <v>0</v>
      </c>
      <c r="DB36" s="320">
        <v>21418</v>
      </c>
      <c r="DC36" s="320">
        <v>11034</v>
      </c>
      <c r="DD36" s="320">
        <v>10384</v>
      </c>
      <c r="DF36" s="320">
        <v>8012</v>
      </c>
      <c r="DI36" s="320">
        <v>0</v>
      </c>
      <c r="DJ36" s="320">
        <v>0</v>
      </c>
      <c r="DM36" s="320">
        <v>0</v>
      </c>
      <c r="DN36" s="320">
        <v>337164</v>
      </c>
      <c r="DO36" s="320">
        <v>106554</v>
      </c>
      <c r="DP36" s="320">
        <v>230610</v>
      </c>
      <c r="DQ36" s="320">
        <v>29023</v>
      </c>
      <c r="DR36" s="320">
        <v>31904</v>
      </c>
      <c r="DT36" s="320">
        <v>366187</v>
      </c>
      <c r="DU36" s="320">
        <v>138458</v>
      </c>
      <c r="DV36" s="320">
        <v>227729</v>
      </c>
      <c r="DW36" s="320">
        <v>-163</v>
      </c>
      <c r="DX36" s="320">
        <v>0</v>
      </c>
      <c r="DY36" s="320">
        <v>-163</v>
      </c>
      <c r="DZ36" s="320">
        <v>3151</v>
      </c>
      <c r="EA36" s="320">
        <v>18714</v>
      </c>
      <c r="EB36" s="320">
        <v>454</v>
      </c>
      <c r="EC36" s="320">
        <v>-1671</v>
      </c>
      <c r="ED36" s="320">
        <v>0</v>
      </c>
      <c r="EE36" s="320">
        <v>31</v>
      </c>
      <c r="EF36" s="320">
        <v>13407</v>
      </c>
      <c r="EG36" s="320">
        <v>131641</v>
      </c>
      <c r="EH36" s="320">
        <v>66842</v>
      </c>
      <c r="EI36" s="320">
        <v>37895</v>
      </c>
      <c r="EJ36" s="320">
        <v>12767</v>
      </c>
      <c r="EK36" s="320">
        <v>249145</v>
      </c>
      <c r="EL36" s="320">
        <v>7846</v>
      </c>
      <c r="EM36" s="320">
        <v>39650</v>
      </c>
      <c r="EN36" s="320">
        <v>-31</v>
      </c>
      <c r="EO36" s="320">
        <v>-33556</v>
      </c>
      <c r="EP36" s="320">
        <v>0</v>
      </c>
      <c r="EQ36" s="320">
        <v>13909</v>
      </c>
      <c r="ER36" s="323">
        <f t="shared" si="0"/>
        <v>383230</v>
      </c>
      <c r="ES36" s="323">
        <f t="shared" si="1"/>
        <v>391076</v>
      </c>
      <c r="ET36" s="323">
        <f t="shared" si="2"/>
        <v>391076</v>
      </c>
      <c r="EU36" s="323">
        <f t="shared" si="10"/>
        <v>-7846</v>
      </c>
      <c r="EV36" s="323">
        <f t="shared" si="3"/>
        <v>141931</v>
      </c>
      <c r="EW36" s="323">
        <f t="shared" si="4"/>
        <v>110027</v>
      </c>
      <c r="EX36" s="323">
        <f t="shared" si="5"/>
        <v>110027</v>
      </c>
      <c r="EY36" s="323">
        <f t="shared" si="6"/>
        <v>63574</v>
      </c>
      <c r="EZ36" s="323">
        <f t="shared" si="7"/>
        <v>80674</v>
      </c>
      <c r="FA36" s="323">
        <f t="shared" si="8"/>
        <v>81130</v>
      </c>
      <c r="FB36" s="323">
        <f t="shared" si="9"/>
        <v>-456</v>
      </c>
      <c r="FC36" s="320">
        <v>379767</v>
      </c>
      <c r="FD36" s="320">
        <v>330200</v>
      </c>
      <c r="FE36" s="320">
        <v>11265</v>
      </c>
      <c r="FF36" s="320">
        <v>44523</v>
      </c>
      <c r="FG36" s="320">
        <v>65</v>
      </c>
      <c r="FH36" s="320">
        <v>11593</v>
      </c>
      <c r="FI36" s="320">
        <v>947</v>
      </c>
      <c r="FJ36" s="320">
        <v>778360</v>
      </c>
      <c r="FK36" s="320">
        <v>1180</v>
      </c>
      <c r="FL36" s="320">
        <v>0</v>
      </c>
      <c r="FM36" s="320">
        <v>73</v>
      </c>
      <c r="FN36" s="320">
        <v>0</v>
      </c>
      <c r="FO36" s="320">
        <v>0</v>
      </c>
      <c r="FP36" s="320">
        <v>209</v>
      </c>
      <c r="FQ36" s="320">
        <v>779822</v>
      </c>
      <c r="FR36" s="320">
        <v>0</v>
      </c>
      <c r="FT36" s="320">
        <v>2170</v>
      </c>
      <c r="FV36" s="320">
        <v>1046</v>
      </c>
      <c r="FW36" s="320">
        <v>27113</v>
      </c>
      <c r="FX36" s="320">
        <v>10158</v>
      </c>
      <c r="FY36" s="320">
        <v>40487</v>
      </c>
      <c r="FZ36" s="320">
        <v>820309</v>
      </c>
      <c r="GA36" s="320">
        <v>0</v>
      </c>
      <c r="GB36" s="320">
        <v>30188</v>
      </c>
      <c r="GC36" s="320">
        <v>34984</v>
      </c>
      <c r="GD36" s="320">
        <v>4281</v>
      </c>
      <c r="GE36" s="320">
        <v>0</v>
      </c>
      <c r="GF36" s="320">
        <v>0</v>
      </c>
      <c r="GG36" s="320">
        <v>69453</v>
      </c>
      <c r="GH36" s="320">
        <v>0</v>
      </c>
      <c r="GI36" s="320">
        <v>0</v>
      </c>
      <c r="GJ36" s="320">
        <v>113977</v>
      </c>
      <c r="GK36" s="320">
        <v>286928</v>
      </c>
      <c r="GL36" s="320">
        <v>0</v>
      </c>
      <c r="GN36" s="320">
        <v>371</v>
      </c>
      <c r="GO36" s="320">
        <v>401276</v>
      </c>
      <c r="GP36" s="320">
        <v>349580</v>
      </c>
      <c r="GQ36" s="320">
        <v>24483</v>
      </c>
      <c r="GR36" s="320">
        <v>325097</v>
      </c>
      <c r="GS36" s="320">
        <v>349580</v>
      </c>
      <c r="GT36" s="320">
        <v>379767</v>
      </c>
      <c r="GV36" s="325">
        <f t="shared" si="11"/>
        <v>317116</v>
      </c>
      <c r="GW36" s="325">
        <f t="shared" si="12"/>
        <v>10158</v>
      </c>
      <c r="GX36" s="325">
        <f t="shared" si="13"/>
        <v>306958</v>
      </c>
      <c r="HB36" s="323"/>
    </row>
    <row r="37" spans="1:550" s="321" customFormat="1" ht="15.75" thickBot="1">
      <c r="A37" s="32" t="s">
        <v>532</v>
      </c>
      <c r="B37" s="32" t="s">
        <v>501</v>
      </c>
      <c r="C37" s="33" t="s">
        <v>242</v>
      </c>
      <c r="D37" s="33" t="s">
        <v>205</v>
      </c>
      <c r="E37" s="33" t="s">
        <v>182</v>
      </c>
      <c r="F37" s="35">
        <v>12</v>
      </c>
      <c r="G37" s="321">
        <v>175300</v>
      </c>
      <c r="H37" s="321">
        <v>73554</v>
      </c>
      <c r="I37" s="321">
        <v>6800</v>
      </c>
      <c r="J37" s="321">
        <v>25801</v>
      </c>
      <c r="K37" s="321">
        <v>373876</v>
      </c>
      <c r="L37" s="321">
        <v>413305</v>
      </c>
      <c r="M37" s="321">
        <v>16109</v>
      </c>
      <c r="N37" s="321">
        <v>-44144</v>
      </c>
      <c r="O37" s="321">
        <v>58681</v>
      </c>
      <c r="P37" s="321">
        <v>14537</v>
      </c>
      <c r="Q37" s="321">
        <v>-11072</v>
      </c>
      <c r="R37" s="321">
        <v>3465</v>
      </c>
      <c r="S37" s="321">
        <v>19574</v>
      </c>
      <c r="T37" s="321">
        <v>926</v>
      </c>
      <c r="U37" s="321">
        <v>-6861</v>
      </c>
      <c r="V37" s="321">
        <v>6861</v>
      </c>
      <c r="W37" s="321">
        <v>0</v>
      </c>
      <c r="X37" s="321">
        <v>0</v>
      </c>
      <c r="Y37" s="321">
        <v>0</v>
      </c>
      <c r="Z37" s="321">
        <v>926</v>
      </c>
      <c r="AA37" s="321">
        <v>0</v>
      </c>
      <c r="AB37" s="321">
        <v>0</v>
      </c>
      <c r="AC37" s="321">
        <v>0</v>
      </c>
      <c r="AD37" s="321">
        <v>0</v>
      </c>
      <c r="AE37" s="321">
        <v>0</v>
      </c>
      <c r="AF37" s="321">
        <v>0</v>
      </c>
      <c r="AG37" s="321">
        <v>0</v>
      </c>
      <c r="AH37" s="321">
        <v>0</v>
      </c>
      <c r="AI37" s="321">
        <v>60557</v>
      </c>
      <c r="AJ37" s="321">
        <v>7551</v>
      </c>
      <c r="AK37" s="321">
        <v>68108</v>
      </c>
      <c r="AL37" s="321">
        <v>65</v>
      </c>
      <c r="AM37" s="321">
        <v>-65</v>
      </c>
      <c r="AN37" s="321">
        <v>0</v>
      </c>
      <c r="AO37" s="321">
        <v>8648</v>
      </c>
      <c r="AP37" s="321">
        <v>1203</v>
      </c>
      <c r="AQ37" s="321">
        <v>9851</v>
      </c>
      <c r="AR37" s="321">
        <v>0</v>
      </c>
      <c r="AS37" s="321">
        <v>0</v>
      </c>
      <c r="AT37" s="321">
        <v>0</v>
      </c>
      <c r="AU37" s="321">
        <v>86305</v>
      </c>
      <c r="AV37" s="321">
        <v>-51005</v>
      </c>
      <c r="AW37" s="321">
        <v>0</v>
      </c>
      <c r="AX37" s="321">
        <v>63159</v>
      </c>
      <c r="AY37" s="321">
        <v>12154</v>
      </c>
      <c r="AZ37" s="321">
        <v>0</v>
      </c>
      <c r="BA37" s="321">
        <v>12154</v>
      </c>
      <c r="BB37" s="321">
        <v>98459</v>
      </c>
      <c r="BI37" s="321">
        <v>713795</v>
      </c>
      <c r="BJ37" s="321">
        <v>7757</v>
      </c>
      <c r="BK37" s="321">
        <v>-63159</v>
      </c>
      <c r="BL37" s="321">
        <v>-55402</v>
      </c>
      <c r="BM37" s="321">
        <v>-55402</v>
      </c>
      <c r="BN37" s="321">
        <v>658393</v>
      </c>
      <c r="BO37" s="321">
        <v>242309</v>
      </c>
      <c r="BP37" s="321">
        <v>7405</v>
      </c>
      <c r="BQ37" s="321">
        <v>234904</v>
      </c>
      <c r="BR37" s="321">
        <v>30118</v>
      </c>
      <c r="BS37" s="321">
        <v>9587</v>
      </c>
      <c r="BT37" s="321">
        <v>20531</v>
      </c>
      <c r="BU37" s="321">
        <v>92330</v>
      </c>
      <c r="BV37" s="321">
        <v>85146</v>
      </c>
      <c r="BW37" s="321">
        <v>7184</v>
      </c>
      <c r="BX37" s="321">
        <v>31837</v>
      </c>
      <c r="BY37" s="321">
        <v>4986</v>
      </c>
      <c r="BZ37" s="321">
        <v>26851</v>
      </c>
      <c r="CA37" s="321">
        <v>13931</v>
      </c>
      <c r="CB37" s="321">
        <v>7441</v>
      </c>
      <c r="CC37" s="321">
        <v>6490</v>
      </c>
      <c r="CD37" s="321">
        <v>24917</v>
      </c>
      <c r="CE37" s="321">
        <v>5576</v>
      </c>
      <c r="CF37" s="321">
        <v>19341</v>
      </c>
      <c r="CJ37" s="321">
        <v>103638</v>
      </c>
      <c r="CK37" s="321">
        <v>22399</v>
      </c>
      <c r="CL37" s="321">
        <v>81239</v>
      </c>
      <c r="CO37" s="321">
        <v>0</v>
      </c>
      <c r="CP37" s="321">
        <v>5337</v>
      </c>
      <c r="CQ37" s="321">
        <v>5238</v>
      </c>
      <c r="CR37" s="321">
        <v>99</v>
      </c>
      <c r="CS37" s="321">
        <v>4767</v>
      </c>
      <c r="CT37" s="321">
        <v>64</v>
      </c>
      <c r="CU37" s="321">
        <v>4703</v>
      </c>
      <c r="CV37" s="321">
        <v>1402</v>
      </c>
      <c r="CW37" s="321">
        <v>0</v>
      </c>
      <c r="CX37" s="321">
        <v>1402</v>
      </c>
      <c r="CY37" s="321">
        <v>0</v>
      </c>
      <c r="CZ37" s="321">
        <v>0</v>
      </c>
      <c r="DA37" s="321">
        <v>0</v>
      </c>
      <c r="DB37" s="321">
        <v>14419</v>
      </c>
      <c r="DC37" s="321">
        <v>638</v>
      </c>
      <c r="DD37" s="321">
        <v>13781</v>
      </c>
      <c r="DF37" s="321">
        <v>6300</v>
      </c>
      <c r="DI37" s="321">
        <v>1151</v>
      </c>
      <c r="DJ37" s="321">
        <v>0</v>
      </c>
      <c r="DM37" s="321">
        <v>3669</v>
      </c>
      <c r="DN37" s="321">
        <v>576125</v>
      </c>
      <c r="DO37" s="321">
        <v>148480</v>
      </c>
      <c r="DP37" s="321">
        <v>427645</v>
      </c>
      <c r="DQ37" s="321">
        <v>44523</v>
      </c>
      <c r="DR37" s="321">
        <v>41175</v>
      </c>
      <c r="DT37" s="321">
        <v>620648</v>
      </c>
      <c r="DU37" s="321">
        <v>189655</v>
      </c>
      <c r="DV37" s="321">
        <v>430993</v>
      </c>
      <c r="DW37" s="321">
        <v>91</v>
      </c>
      <c r="DX37" s="321">
        <v>0</v>
      </c>
      <c r="DY37" s="321">
        <v>91</v>
      </c>
      <c r="DZ37" s="321">
        <v>1063</v>
      </c>
      <c r="EA37" s="321">
        <v>25930</v>
      </c>
      <c r="EB37" s="321">
        <v>3893</v>
      </c>
      <c r="EC37" s="321">
        <v>-1360</v>
      </c>
      <c r="ED37" s="321">
        <v>0</v>
      </c>
      <c r="EE37" s="321">
        <v>0</v>
      </c>
      <c r="EF37" s="321">
        <v>19614</v>
      </c>
      <c r="EG37" s="321">
        <v>236055</v>
      </c>
      <c r="EH37" s="321">
        <v>69386</v>
      </c>
      <c r="EI37" s="321">
        <v>68435</v>
      </c>
      <c r="EJ37" s="321">
        <v>25635</v>
      </c>
      <c r="EK37" s="321">
        <v>399511</v>
      </c>
      <c r="EL37" s="321">
        <v>-51005</v>
      </c>
      <c r="EM37" s="321">
        <v>27514</v>
      </c>
      <c r="EN37" s="321">
        <v>28</v>
      </c>
      <c r="EO37" s="321">
        <v>-19785</v>
      </c>
      <c r="EP37" s="321">
        <v>0</v>
      </c>
      <c r="EQ37" s="321">
        <v>-43248</v>
      </c>
      <c r="ER37" s="324">
        <f t="shared" si="0"/>
        <v>645218</v>
      </c>
      <c r="ES37" s="324">
        <f t="shared" si="1"/>
        <v>594213</v>
      </c>
      <c r="ET37" s="324">
        <f t="shared" si="2"/>
        <v>594213</v>
      </c>
      <c r="EU37" s="324">
        <f t="shared" si="10"/>
        <v>51005</v>
      </c>
      <c r="EV37" s="324">
        <f t="shared" si="3"/>
        <v>194702</v>
      </c>
      <c r="EW37" s="324">
        <f t="shared" si="4"/>
        <v>153527</v>
      </c>
      <c r="EX37" s="324">
        <f t="shared" si="5"/>
        <v>153527</v>
      </c>
      <c r="EY37" s="324">
        <f t="shared" si="6"/>
        <v>81239</v>
      </c>
      <c r="EZ37" s="324">
        <f t="shared" si="7"/>
        <v>136853</v>
      </c>
      <c r="FA37" s="324">
        <f t="shared" si="8"/>
        <v>126321</v>
      </c>
      <c r="FB37" s="324">
        <f t="shared" si="9"/>
        <v>10532</v>
      </c>
      <c r="FC37" s="321">
        <v>419146</v>
      </c>
      <c r="FD37" s="321">
        <v>696797</v>
      </c>
      <c r="FE37" s="321">
        <v>16898</v>
      </c>
      <c r="FF37" s="321">
        <v>178745</v>
      </c>
      <c r="FG37" s="321">
        <v>1605</v>
      </c>
      <c r="FH37" s="321">
        <v>33514</v>
      </c>
      <c r="FI37" s="321">
        <v>4412</v>
      </c>
      <c r="FJ37" s="321">
        <v>1351117</v>
      </c>
      <c r="FK37" s="321">
        <v>677</v>
      </c>
      <c r="FL37" s="321">
        <v>0</v>
      </c>
      <c r="FM37" s="321">
        <v>0</v>
      </c>
      <c r="FN37" s="321">
        <v>0</v>
      </c>
      <c r="FO37" s="321">
        <v>192</v>
      </c>
      <c r="FP37" s="321">
        <v>2116</v>
      </c>
      <c r="FQ37" s="321">
        <v>1354102</v>
      </c>
      <c r="FR37" s="321">
        <v>96899</v>
      </c>
      <c r="FT37" s="321">
        <v>0</v>
      </c>
      <c r="FV37" s="321">
        <v>1694</v>
      </c>
      <c r="FW37" s="321">
        <v>29359</v>
      </c>
      <c r="FX37" s="321">
        <v>22010</v>
      </c>
      <c r="FY37" s="321">
        <v>149962</v>
      </c>
      <c r="FZ37" s="321">
        <v>1504064</v>
      </c>
      <c r="GA37" s="321">
        <v>0</v>
      </c>
      <c r="GB37" s="321">
        <v>90412</v>
      </c>
      <c r="GC37" s="321">
        <v>64869</v>
      </c>
      <c r="GD37" s="321">
        <v>729</v>
      </c>
      <c r="GE37" s="321">
        <v>0</v>
      </c>
      <c r="GF37" s="321">
        <v>0</v>
      </c>
      <c r="GG37" s="321">
        <v>156010</v>
      </c>
      <c r="GH37" s="321">
        <v>1726</v>
      </c>
      <c r="GI37" s="321">
        <v>0</v>
      </c>
      <c r="GJ37" s="321">
        <v>135689</v>
      </c>
      <c r="GK37" s="321">
        <v>380420</v>
      </c>
      <c r="GL37" s="321">
        <v>73367</v>
      </c>
      <c r="GN37" s="321">
        <v>0</v>
      </c>
      <c r="GO37" s="321">
        <v>591202</v>
      </c>
      <c r="GP37" s="321">
        <v>756852</v>
      </c>
      <c r="GQ37" s="321">
        <v>98459</v>
      </c>
      <c r="GR37" s="321">
        <v>658393</v>
      </c>
      <c r="GS37" s="321">
        <v>756852</v>
      </c>
      <c r="GT37" s="321">
        <v>419146</v>
      </c>
      <c r="GV37" s="325">
        <f t="shared" si="11"/>
        <v>544199</v>
      </c>
      <c r="GW37" s="325">
        <f t="shared" si="12"/>
        <v>118909</v>
      </c>
      <c r="GX37" s="325">
        <f t="shared" si="13"/>
        <v>425290</v>
      </c>
      <c r="HB37" s="324"/>
    </row>
    <row r="38" spans="1:550" s="319" customFormat="1">
      <c r="A38" s="25" t="s">
        <v>533</v>
      </c>
      <c r="B38" s="25" t="s">
        <v>534</v>
      </c>
      <c r="C38" s="26" t="s">
        <v>242</v>
      </c>
      <c r="D38" s="168" t="s">
        <v>244</v>
      </c>
      <c r="E38" s="176" t="s">
        <v>183</v>
      </c>
      <c r="F38" s="27">
        <v>12</v>
      </c>
      <c r="G38" s="319">
        <v>224970</v>
      </c>
      <c r="H38" s="319">
        <v>103934</v>
      </c>
      <c r="I38" s="319">
        <v>7100</v>
      </c>
      <c r="J38" s="319">
        <v>21452</v>
      </c>
      <c r="K38" s="319">
        <v>457010</v>
      </c>
      <c r="L38" s="319">
        <v>529746</v>
      </c>
      <c r="M38" s="319">
        <v>31373</v>
      </c>
      <c r="N38" s="319">
        <v>-20157</v>
      </c>
      <c r="O38" s="319">
        <v>60521</v>
      </c>
      <c r="P38" s="319">
        <v>40364</v>
      </c>
      <c r="Q38" s="319">
        <v>-22508</v>
      </c>
      <c r="R38" s="319">
        <v>17856</v>
      </c>
      <c r="S38" s="319">
        <v>49229</v>
      </c>
      <c r="T38" s="319">
        <v>7003</v>
      </c>
      <c r="U38" s="319">
        <v>-20740</v>
      </c>
      <c r="V38" s="319">
        <v>22154</v>
      </c>
      <c r="W38" s="319">
        <v>1414</v>
      </c>
      <c r="X38" s="319">
        <v>-7</v>
      </c>
      <c r="Y38" s="319">
        <v>1407</v>
      </c>
      <c r="Z38" s="319">
        <v>8410</v>
      </c>
      <c r="AA38" s="319">
        <v>0</v>
      </c>
      <c r="AB38" s="319">
        <v>0</v>
      </c>
      <c r="AC38" s="319">
        <v>0</v>
      </c>
      <c r="AD38" s="319">
        <v>0</v>
      </c>
      <c r="AE38" s="319">
        <v>0</v>
      </c>
      <c r="AF38" s="319">
        <v>97</v>
      </c>
      <c r="AG38" s="319">
        <v>0</v>
      </c>
      <c r="AH38" s="319">
        <v>97</v>
      </c>
      <c r="AI38" s="319">
        <v>19890</v>
      </c>
      <c r="AJ38" s="319">
        <v>29058</v>
      </c>
      <c r="AK38" s="319">
        <v>48948</v>
      </c>
      <c r="AL38" s="319">
        <v>0</v>
      </c>
      <c r="AM38" s="319">
        <v>0</v>
      </c>
      <c r="AN38" s="319">
        <v>0</v>
      </c>
      <c r="AO38" s="319">
        <v>1605</v>
      </c>
      <c r="AP38" s="319">
        <v>152</v>
      </c>
      <c r="AQ38" s="319">
        <v>1757</v>
      </c>
      <c r="AR38" s="319">
        <v>340</v>
      </c>
      <c r="AS38" s="319">
        <v>5</v>
      </c>
      <c r="AT38" s="319">
        <v>345</v>
      </c>
      <c r="AU38" s="319">
        <v>60308</v>
      </c>
      <c r="AV38" s="319">
        <v>-40897</v>
      </c>
      <c r="AW38" s="319">
        <v>0</v>
      </c>
      <c r="AX38" s="319">
        <v>89375</v>
      </c>
      <c r="AY38" s="319">
        <v>48478</v>
      </c>
      <c r="AZ38" s="319">
        <v>0</v>
      </c>
      <c r="BA38" s="319">
        <v>48478</v>
      </c>
      <c r="BB38" s="319">
        <v>108786</v>
      </c>
      <c r="BC38" s="317"/>
      <c r="BD38" s="317"/>
      <c r="BE38" s="317">
        <v>59741</v>
      </c>
      <c r="BF38" s="317">
        <v>49045</v>
      </c>
      <c r="BG38" s="317"/>
      <c r="BH38" s="317"/>
      <c r="BI38" s="319">
        <v>1100649</v>
      </c>
      <c r="BJ38" s="319">
        <v>-42336</v>
      </c>
      <c r="BK38" s="319">
        <v>-89375</v>
      </c>
      <c r="BL38" s="319">
        <v>-131711</v>
      </c>
      <c r="BM38" s="319">
        <v>-131711</v>
      </c>
      <c r="BN38" s="319">
        <v>968938</v>
      </c>
      <c r="BO38" s="319">
        <v>223759</v>
      </c>
      <c r="BP38" s="319">
        <v>8130</v>
      </c>
      <c r="BQ38" s="319">
        <v>215629</v>
      </c>
      <c r="BR38" s="319">
        <v>35328</v>
      </c>
      <c r="BS38" s="319">
        <v>7159</v>
      </c>
      <c r="BT38" s="319">
        <v>28169</v>
      </c>
      <c r="BU38" s="319">
        <v>67412</v>
      </c>
      <c r="BV38" s="319">
        <v>64206</v>
      </c>
      <c r="BW38" s="319">
        <v>3206</v>
      </c>
      <c r="BX38" s="319">
        <v>39072</v>
      </c>
      <c r="BY38" s="319">
        <v>4412</v>
      </c>
      <c r="BZ38" s="319">
        <v>34660</v>
      </c>
      <c r="CA38" s="319">
        <v>13779</v>
      </c>
      <c r="CB38" s="319">
        <v>5079</v>
      </c>
      <c r="CC38" s="319">
        <v>8700</v>
      </c>
      <c r="CD38" s="319">
        <v>29870</v>
      </c>
      <c r="CE38" s="319">
        <v>13053</v>
      </c>
      <c r="CF38" s="319">
        <v>16817</v>
      </c>
      <c r="CJ38" s="319">
        <v>173764</v>
      </c>
      <c r="CK38" s="319">
        <v>36182</v>
      </c>
      <c r="CL38" s="319">
        <v>137582</v>
      </c>
      <c r="CM38" s="319">
        <v>0</v>
      </c>
      <c r="CO38" s="319">
        <v>0</v>
      </c>
      <c r="CP38" s="319">
        <v>4810</v>
      </c>
      <c r="CQ38" s="319">
        <v>3016</v>
      </c>
      <c r="CR38" s="319">
        <v>1794</v>
      </c>
      <c r="CS38" s="319">
        <v>6763</v>
      </c>
      <c r="CT38" s="319">
        <v>355</v>
      </c>
      <c r="CU38" s="319">
        <v>6408</v>
      </c>
      <c r="CV38" s="319">
        <v>2107</v>
      </c>
      <c r="CW38" s="319">
        <v>0</v>
      </c>
      <c r="CX38" s="319">
        <v>2107</v>
      </c>
      <c r="CY38" s="319">
        <v>0</v>
      </c>
      <c r="CZ38" s="319">
        <v>0</v>
      </c>
      <c r="DA38" s="319">
        <v>0</v>
      </c>
      <c r="DB38" s="319">
        <v>29705</v>
      </c>
      <c r="DC38" s="319">
        <v>0</v>
      </c>
      <c r="DD38" s="319">
        <v>29705</v>
      </c>
      <c r="DE38" s="319">
        <v>0</v>
      </c>
      <c r="DF38" s="319">
        <v>0</v>
      </c>
      <c r="DI38" s="319">
        <v>0</v>
      </c>
      <c r="DJ38" s="319">
        <v>0</v>
      </c>
      <c r="DK38" s="319">
        <v>0</v>
      </c>
      <c r="DL38" s="319">
        <v>0</v>
      </c>
      <c r="DM38" s="319">
        <v>0</v>
      </c>
      <c r="DN38" s="319">
        <v>626369</v>
      </c>
      <c r="DO38" s="319">
        <v>141592</v>
      </c>
      <c r="DP38" s="319">
        <v>484777</v>
      </c>
      <c r="DQ38" s="319">
        <v>90534</v>
      </c>
      <c r="DR38" s="319">
        <v>76504</v>
      </c>
      <c r="DS38" s="319">
        <v>14030</v>
      </c>
      <c r="DT38" s="319">
        <v>716903</v>
      </c>
      <c r="DU38" s="319">
        <v>218096</v>
      </c>
      <c r="DV38" s="319">
        <v>498807</v>
      </c>
      <c r="DW38" s="319">
        <v>4281</v>
      </c>
      <c r="DX38" s="319">
        <v>0</v>
      </c>
      <c r="DY38" s="319">
        <v>4281</v>
      </c>
      <c r="DZ38" s="319">
        <v>0</v>
      </c>
      <c r="EA38" s="319">
        <v>33737</v>
      </c>
      <c r="EB38" s="319">
        <v>746</v>
      </c>
      <c r="EC38" s="319">
        <v>4868</v>
      </c>
      <c r="ED38" s="319">
        <v>7024</v>
      </c>
      <c r="EE38" s="319">
        <v>7106</v>
      </c>
      <c r="EF38" s="319">
        <v>37859</v>
      </c>
      <c r="EG38" s="319">
        <v>180029</v>
      </c>
      <c r="EH38" s="319">
        <v>167277</v>
      </c>
      <c r="EI38" s="319">
        <v>109704</v>
      </c>
      <c r="EJ38" s="319">
        <v>20345</v>
      </c>
      <c r="EK38" s="319">
        <v>477355</v>
      </c>
      <c r="EL38" s="319">
        <v>-40900</v>
      </c>
      <c r="EM38" s="319">
        <v>-5309</v>
      </c>
      <c r="EN38" s="319">
        <v>-213</v>
      </c>
      <c r="EO38" s="319">
        <v>-36814</v>
      </c>
      <c r="EP38" s="319">
        <v>0</v>
      </c>
      <c r="EQ38" s="319">
        <v>-83236</v>
      </c>
      <c r="ER38" s="323">
        <f t="shared" ref="ER38:ER69" si="14">DT38+EA38+EC38</f>
        <v>755508</v>
      </c>
      <c r="ES38" s="323">
        <f t="shared" ref="ES38:ES69" si="15">EV38+EG38+EH38+EI38+EJ38</f>
        <v>714608</v>
      </c>
      <c r="ET38" s="323">
        <f t="shared" ref="ET38:ET69" si="16">EV38+EG38+EH38+EI38+EJ38-CW38</f>
        <v>714608</v>
      </c>
      <c r="EU38" s="323">
        <f t="shared" si="10"/>
        <v>40900</v>
      </c>
      <c r="EV38" s="323">
        <f t="shared" ref="EV38:EV69" si="17">DO38+DR38+DW38+EB38+ED38+EE38+DZ38</f>
        <v>237253</v>
      </c>
      <c r="EW38" s="323">
        <f t="shared" ref="EW38:EW69" si="18">EV38-DR38</f>
        <v>160749</v>
      </c>
      <c r="EX38" s="323">
        <f t="shared" ref="EX38:EX69" si="19">EW38-CW38</f>
        <v>160749</v>
      </c>
      <c r="EY38" s="323">
        <f t="shared" ref="EY38:EY69" si="20">CI38+CL38</f>
        <v>137582</v>
      </c>
      <c r="EZ38" s="323">
        <f t="shared" ref="EZ38:EZ69" si="21">BU38+DQ38</f>
        <v>157946</v>
      </c>
      <c r="FA38" s="323">
        <f t="shared" ref="FA38:FA69" si="22">BV38+DR38</f>
        <v>140710</v>
      </c>
      <c r="FB38" s="323">
        <f>EZ38-FA38</f>
        <v>17236</v>
      </c>
      <c r="FC38" s="319">
        <v>731226</v>
      </c>
      <c r="FD38" s="319">
        <v>837773</v>
      </c>
      <c r="FE38" s="319">
        <v>28026</v>
      </c>
      <c r="FF38" s="319">
        <v>124810</v>
      </c>
      <c r="FG38" s="319">
        <v>21359</v>
      </c>
      <c r="FH38" s="319">
        <v>37067</v>
      </c>
      <c r="FI38" s="319">
        <v>16161</v>
      </c>
      <c r="FJ38" s="319">
        <v>1796422</v>
      </c>
      <c r="FK38" s="319">
        <v>150715</v>
      </c>
      <c r="FL38" s="319">
        <v>83288</v>
      </c>
      <c r="FM38" s="319">
        <v>388</v>
      </c>
      <c r="FN38" s="319">
        <v>0</v>
      </c>
      <c r="FO38" s="319">
        <v>10897</v>
      </c>
      <c r="FP38" s="319">
        <v>9416</v>
      </c>
      <c r="FQ38" s="319">
        <v>2051126</v>
      </c>
      <c r="FR38" s="319">
        <v>20341</v>
      </c>
      <c r="FT38" s="319">
        <v>5731</v>
      </c>
      <c r="FV38" s="319">
        <v>1654</v>
      </c>
      <c r="FW38" s="319">
        <v>65242</v>
      </c>
      <c r="FX38" s="319">
        <v>36445</v>
      </c>
      <c r="FY38" s="319">
        <v>129413</v>
      </c>
      <c r="FZ38" s="319">
        <v>2180539</v>
      </c>
      <c r="GA38" s="319">
        <v>0</v>
      </c>
      <c r="GB38" s="319">
        <v>121660</v>
      </c>
      <c r="GC38" s="319">
        <v>76766</v>
      </c>
      <c r="GD38" s="319">
        <v>2928</v>
      </c>
      <c r="GE38" s="319">
        <v>2956</v>
      </c>
      <c r="GG38" s="319">
        <v>204310</v>
      </c>
      <c r="GH38" s="319">
        <v>59</v>
      </c>
      <c r="GI38" s="319">
        <v>5511</v>
      </c>
      <c r="GJ38" s="319">
        <v>321928</v>
      </c>
      <c r="GK38" s="319">
        <v>460777</v>
      </c>
      <c r="GL38" s="319">
        <v>110230</v>
      </c>
      <c r="GN38" s="319">
        <v>2956</v>
      </c>
      <c r="GO38" s="319">
        <v>898505</v>
      </c>
      <c r="GP38" s="319">
        <v>1077724</v>
      </c>
      <c r="GQ38" s="319">
        <v>108786</v>
      </c>
      <c r="GR38" s="319">
        <v>968938</v>
      </c>
      <c r="GS38" s="319">
        <v>1077724</v>
      </c>
      <c r="GT38" s="319">
        <v>731226</v>
      </c>
      <c r="GU38" s="319">
        <v>56812</v>
      </c>
      <c r="GV38" s="325">
        <f>GA38+GB38+GK38+GL38</f>
        <v>692667</v>
      </c>
      <c r="GW38" s="325">
        <f t="shared" si="12"/>
        <v>56786</v>
      </c>
      <c r="GX38" s="325">
        <f>GV38-GW38</f>
        <v>635881</v>
      </c>
      <c r="GY38" s="317"/>
      <c r="GZ38" s="317"/>
      <c r="HA38" s="317"/>
      <c r="HB38" s="322"/>
      <c r="HC38" s="317"/>
      <c r="HD38" s="317"/>
      <c r="HE38" s="317"/>
      <c r="HF38" s="317"/>
      <c r="HG38" s="317"/>
      <c r="HH38" s="317"/>
      <c r="HI38" s="317"/>
      <c r="HJ38" s="317"/>
      <c r="HK38" s="317"/>
      <c r="HL38" s="317"/>
      <c r="HM38" s="317"/>
      <c r="HN38" s="317"/>
      <c r="HO38" s="317"/>
      <c r="HP38" s="317"/>
      <c r="HQ38" s="317"/>
      <c r="HR38" s="317"/>
      <c r="HS38" s="317"/>
      <c r="HT38" s="317"/>
      <c r="HU38" s="317"/>
      <c r="HV38" s="317"/>
      <c r="HW38" s="317"/>
      <c r="HX38" s="317"/>
      <c r="HY38" s="317"/>
      <c r="HZ38" s="317"/>
      <c r="IA38" s="317"/>
      <c r="IB38" s="317"/>
      <c r="IC38" s="317"/>
      <c r="ID38" s="317"/>
      <c r="IE38" s="317"/>
      <c r="IF38" s="317"/>
      <c r="IG38" s="317"/>
      <c r="IH38" s="317"/>
      <c r="II38" s="317"/>
      <c r="IJ38" s="317"/>
      <c r="IK38" s="317"/>
      <c r="IL38" s="317"/>
      <c r="IM38" s="317"/>
      <c r="IN38" s="317"/>
      <c r="IO38" s="317"/>
      <c r="IP38" s="317"/>
      <c r="IQ38" s="317"/>
      <c r="IR38" s="317"/>
      <c r="IS38" s="317"/>
      <c r="IT38" s="317"/>
      <c r="IU38" s="317"/>
      <c r="IV38" s="317"/>
      <c r="IW38" s="317"/>
      <c r="IX38" s="317"/>
      <c r="IY38" s="317"/>
      <c r="IZ38" s="317"/>
      <c r="JA38" s="317"/>
      <c r="JB38" s="317"/>
      <c r="JC38" s="317"/>
      <c r="JD38" s="317"/>
      <c r="JE38" s="317"/>
      <c r="JF38" s="317"/>
      <c r="JG38" s="317"/>
      <c r="JH38" s="317"/>
      <c r="JI38" s="317"/>
      <c r="JJ38" s="317"/>
      <c r="JK38" s="317"/>
      <c r="JL38" s="317"/>
      <c r="JM38" s="317"/>
      <c r="JN38" s="317"/>
      <c r="JO38" s="317"/>
      <c r="JP38" s="317"/>
      <c r="JQ38" s="317"/>
      <c r="JR38" s="317"/>
      <c r="JS38" s="317"/>
      <c r="JT38" s="317"/>
      <c r="JU38" s="317"/>
      <c r="JV38" s="317"/>
      <c r="JW38" s="317"/>
      <c r="JX38" s="317"/>
      <c r="JY38" s="317"/>
      <c r="JZ38" s="317"/>
      <c r="KA38" s="317"/>
      <c r="KB38" s="317"/>
      <c r="KC38" s="317"/>
      <c r="KD38" s="317"/>
      <c r="KE38" s="317"/>
      <c r="KF38" s="317"/>
      <c r="KG38" s="317"/>
      <c r="KH38" s="317"/>
      <c r="KI38" s="317"/>
      <c r="KJ38" s="317"/>
      <c r="KK38" s="317"/>
      <c r="KL38" s="317"/>
      <c r="KM38" s="317"/>
      <c r="KN38" s="317"/>
      <c r="KO38" s="317"/>
      <c r="KP38" s="317"/>
      <c r="KQ38" s="317"/>
      <c r="KR38" s="317"/>
      <c r="KS38" s="317"/>
      <c r="KT38" s="317"/>
      <c r="KU38" s="317"/>
      <c r="KV38" s="317"/>
      <c r="KW38" s="317"/>
      <c r="KX38" s="317"/>
      <c r="KY38" s="317"/>
      <c r="KZ38" s="317"/>
      <c r="LA38" s="317"/>
      <c r="LB38" s="317"/>
      <c r="LC38" s="317"/>
      <c r="LD38" s="317"/>
      <c r="LE38" s="317"/>
      <c r="LF38" s="317"/>
      <c r="LG38" s="317"/>
      <c r="LH38" s="317"/>
      <c r="LI38" s="317"/>
      <c r="LJ38" s="317"/>
      <c r="LK38" s="317"/>
      <c r="LL38" s="317"/>
      <c r="LM38" s="317"/>
      <c r="LN38" s="317"/>
      <c r="LO38" s="317"/>
      <c r="LP38" s="317"/>
      <c r="LQ38" s="317"/>
      <c r="LR38" s="317"/>
      <c r="LS38" s="317"/>
      <c r="LT38" s="317"/>
      <c r="LU38" s="317"/>
      <c r="LV38" s="317"/>
      <c r="LW38" s="317"/>
      <c r="LX38" s="317"/>
      <c r="LY38" s="317"/>
      <c r="LZ38" s="317"/>
      <c r="MA38" s="317"/>
      <c r="MB38" s="317"/>
      <c r="MC38" s="317"/>
      <c r="MD38" s="317"/>
      <c r="ME38" s="317"/>
      <c r="MF38" s="317"/>
      <c r="MG38" s="317"/>
      <c r="MH38" s="317"/>
      <c r="MI38" s="317"/>
      <c r="MJ38" s="317"/>
      <c r="MK38" s="317"/>
      <c r="ML38" s="317"/>
      <c r="MM38" s="317"/>
      <c r="MN38" s="317"/>
      <c r="MO38" s="317"/>
      <c r="MP38" s="317"/>
      <c r="MQ38" s="317"/>
      <c r="MR38" s="317"/>
      <c r="MS38" s="317"/>
      <c r="MT38" s="317"/>
      <c r="MU38" s="317"/>
      <c r="MV38" s="317"/>
      <c r="MW38" s="317"/>
      <c r="MX38" s="317"/>
      <c r="MY38" s="317"/>
      <c r="MZ38" s="317"/>
      <c r="NA38" s="317"/>
      <c r="NB38" s="317"/>
      <c r="NC38" s="317"/>
      <c r="ND38" s="317"/>
      <c r="NE38" s="317"/>
      <c r="NF38" s="317"/>
      <c r="NG38" s="317"/>
      <c r="NH38" s="317"/>
      <c r="NI38" s="317"/>
      <c r="NJ38" s="317"/>
      <c r="NK38" s="317"/>
      <c r="NL38" s="317"/>
      <c r="NM38" s="317"/>
      <c r="NN38" s="317"/>
      <c r="NO38" s="317"/>
      <c r="NP38" s="317"/>
      <c r="NQ38" s="317"/>
      <c r="NR38" s="317"/>
      <c r="NS38" s="317"/>
      <c r="NT38" s="317"/>
      <c r="NU38" s="317"/>
      <c r="NV38" s="317"/>
      <c r="NW38" s="317"/>
      <c r="NX38" s="317"/>
      <c r="NY38" s="317"/>
      <c r="NZ38" s="317"/>
      <c r="OA38" s="317"/>
      <c r="OB38" s="317"/>
      <c r="OC38" s="317"/>
      <c r="OD38" s="317"/>
      <c r="OE38" s="317"/>
      <c r="OF38" s="317"/>
      <c r="OG38" s="317"/>
      <c r="OH38" s="317"/>
      <c r="OI38" s="317"/>
      <c r="OJ38" s="317"/>
      <c r="OK38" s="317"/>
      <c r="OL38" s="317"/>
      <c r="OM38" s="317"/>
      <c r="ON38" s="317"/>
      <c r="OO38" s="317"/>
      <c r="OP38" s="317"/>
      <c r="OQ38" s="317"/>
      <c r="OR38" s="317"/>
      <c r="OS38" s="317"/>
      <c r="OT38" s="317"/>
      <c r="OU38" s="317"/>
      <c r="OV38" s="317"/>
      <c r="OW38" s="317"/>
      <c r="OX38" s="317"/>
      <c r="OY38" s="317"/>
      <c r="OZ38" s="317"/>
      <c r="PA38" s="317"/>
      <c r="PB38" s="317"/>
      <c r="PC38" s="317"/>
      <c r="PD38" s="317"/>
      <c r="PE38" s="317"/>
      <c r="PF38" s="317"/>
      <c r="PG38" s="317"/>
      <c r="PH38" s="317"/>
      <c r="PI38" s="317"/>
      <c r="PJ38" s="317"/>
      <c r="PK38" s="317"/>
      <c r="PL38" s="317"/>
      <c r="PM38" s="317"/>
      <c r="PN38" s="317"/>
      <c r="PO38" s="317"/>
      <c r="PP38" s="317"/>
      <c r="PQ38" s="317"/>
      <c r="PR38" s="317"/>
      <c r="PS38" s="317"/>
      <c r="PT38" s="317"/>
      <c r="PU38" s="317"/>
      <c r="PV38" s="317"/>
      <c r="PW38" s="317"/>
      <c r="PX38" s="317"/>
      <c r="PY38" s="317"/>
      <c r="PZ38" s="317"/>
      <c r="QA38" s="317"/>
      <c r="QB38" s="317"/>
      <c r="QC38" s="317"/>
      <c r="QD38" s="317"/>
      <c r="QE38" s="317"/>
      <c r="QF38" s="317"/>
      <c r="QG38" s="317"/>
      <c r="QH38" s="317"/>
      <c r="QI38" s="317"/>
      <c r="QJ38" s="317"/>
      <c r="QK38" s="317"/>
      <c r="QL38" s="317"/>
      <c r="QM38" s="317"/>
      <c r="QN38" s="317"/>
      <c r="QO38" s="317"/>
      <c r="QP38" s="317"/>
      <c r="QQ38" s="317"/>
      <c r="QR38" s="317"/>
      <c r="QS38" s="317"/>
      <c r="QT38" s="317"/>
      <c r="QU38" s="317"/>
      <c r="QV38" s="317"/>
      <c r="QW38" s="317"/>
      <c r="QX38" s="317"/>
      <c r="QY38" s="317"/>
      <c r="QZ38" s="317"/>
      <c r="RA38" s="317"/>
      <c r="RB38" s="317"/>
      <c r="RC38" s="317"/>
      <c r="RD38" s="317"/>
      <c r="RE38" s="317"/>
      <c r="RF38" s="317"/>
      <c r="RG38" s="317"/>
      <c r="RH38" s="317"/>
      <c r="RI38" s="317"/>
      <c r="RJ38" s="317"/>
      <c r="RK38" s="317"/>
      <c r="RL38" s="317"/>
      <c r="RM38" s="317"/>
      <c r="RN38" s="317"/>
      <c r="RO38" s="317"/>
      <c r="RP38" s="317"/>
      <c r="RQ38" s="317"/>
      <c r="RR38" s="317"/>
      <c r="RS38" s="317"/>
      <c r="RT38" s="317"/>
      <c r="RU38" s="317"/>
      <c r="RV38" s="317"/>
      <c r="RW38" s="317"/>
      <c r="RX38" s="317"/>
      <c r="RY38" s="317"/>
      <c r="RZ38" s="317"/>
      <c r="SA38" s="317"/>
      <c r="SB38" s="317"/>
      <c r="SC38" s="317"/>
      <c r="SD38" s="317"/>
      <c r="SE38" s="317"/>
      <c r="SF38" s="317"/>
      <c r="SG38" s="317"/>
      <c r="SH38" s="317"/>
      <c r="SI38" s="317"/>
      <c r="SJ38" s="317"/>
      <c r="SK38" s="317"/>
      <c r="SL38" s="317"/>
      <c r="SM38" s="317"/>
      <c r="SN38" s="317"/>
      <c r="SO38" s="317"/>
      <c r="SP38" s="317"/>
      <c r="SQ38" s="317"/>
      <c r="SR38" s="317"/>
      <c r="SS38" s="317"/>
      <c r="ST38" s="317"/>
      <c r="SU38" s="317"/>
      <c r="SV38" s="317"/>
      <c r="SW38" s="317"/>
      <c r="SX38" s="317"/>
      <c r="SY38" s="317"/>
      <c r="SZ38" s="317"/>
      <c r="TA38" s="317"/>
      <c r="TB38" s="317"/>
      <c r="TC38" s="317"/>
      <c r="TD38" s="317"/>
      <c r="TE38" s="317"/>
      <c r="TF38" s="317"/>
      <c r="TG38" s="317"/>
      <c r="TH38" s="317"/>
      <c r="TI38" s="317"/>
      <c r="TJ38" s="317"/>
      <c r="TK38" s="317"/>
      <c r="TL38" s="317"/>
      <c r="TM38" s="317"/>
      <c r="TN38" s="317"/>
      <c r="TO38" s="317"/>
      <c r="TP38" s="317"/>
      <c r="TQ38" s="317"/>
      <c r="TR38" s="317"/>
      <c r="TS38" s="317"/>
      <c r="TT38" s="317"/>
      <c r="TU38" s="317"/>
      <c r="TV38" s="317"/>
      <c r="TW38" s="317"/>
      <c r="TX38" s="317"/>
      <c r="TY38" s="317"/>
      <c r="TZ38" s="317"/>
      <c r="UA38" s="317"/>
      <c r="UB38" s="317"/>
      <c r="UC38" s="317"/>
      <c r="UD38" s="317"/>
    </row>
    <row r="39" spans="1:550" s="320" customFormat="1">
      <c r="A39" s="28" t="s">
        <v>535</v>
      </c>
      <c r="B39" s="28" t="s">
        <v>534</v>
      </c>
      <c r="C39" s="29" t="s">
        <v>242</v>
      </c>
      <c r="D39" s="11" t="s">
        <v>245</v>
      </c>
      <c r="E39" s="105" t="s">
        <v>183</v>
      </c>
      <c r="F39" s="31">
        <v>12</v>
      </c>
      <c r="G39" s="320">
        <v>255540</v>
      </c>
      <c r="H39" s="320">
        <v>106018</v>
      </c>
      <c r="I39" s="320">
        <v>10000</v>
      </c>
      <c r="J39" s="320">
        <v>34062</v>
      </c>
      <c r="K39" s="320">
        <v>535827</v>
      </c>
      <c r="L39" s="320">
        <v>574693</v>
      </c>
      <c r="M39" s="320">
        <v>26495</v>
      </c>
      <c r="N39" s="320">
        <v>4508</v>
      </c>
      <c r="O39" s="320">
        <v>26448</v>
      </c>
      <c r="P39" s="320">
        <v>30956</v>
      </c>
      <c r="Q39" s="320">
        <v>-6855</v>
      </c>
      <c r="R39" s="320">
        <v>24101</v>
      </c>
      <c r="S39" s="320">
        <v>50596</v>
      </c>
      <c r="T39" s="320">
        <v>2000</v>
      </c>
      <c r="U39" s="320">
        <v>-20346</v>
      </c>
      <c r="V39" s="320">
        <v>19379</v>
      </c>
      <c r="W39" s="320">
        <v>-967</v>
      </c>
      <c r="X39" s="320">
        <v>967</v>
      </c>
      <c r="Y39" s="320">
        <v>0</v>
      </c>
      <c r="Z39" s="320">
        <v>2000</v>
      </c>
      <c r="AA39" s="320">
        <v>692</v>
      </c>
      <c r="AB39" s="320">
        <v>0</v>
      </c>
      <c r="AC39" s="320">
        <v>-4</v>
      </c>
      <c r="AD39" s="320">
        <v>-4</v>
      </c>
      <c r="AE39" s="320">
        <v>688</v>
      </c>
      <c r="AF39" s="320">
        <v>952</v>
      </c>
      <c r="AG39" s="320">
        <v>10</v>
      </c>
      <c r="AH39" s="320">
        <v>962</v>
      </c>
      <c r="AI39" s="320">
        <v>10803</v>
      </c>
      <c r="AJ39" s="320">
        <v>3151</v>
      </c>
      <c r="AK39" s="320">
        <v>13954</v>
      </c>
      <c r="AL39" s="320">
        <v>4047</v>
      </c>
      <c r="AM39" s="320">
        <v>2606</v>
      </c>
      <c r="AN39" s="320">
        <v>6653</v>
      </c>
      <c r="AO39" s="320">
        <v>1250</v>
      </c>
      <c r="AP39" s="320">
        <v>135</v>
      </c>
      <c r="AQ39" s="320">
        <v>1385</v>
      </c>
      <c r="AR39" s="320">
        <v>0</v>
      </c>
      <c r="AS39" s="320">
        <v>0</v>
      </c>
      <c r="AT39" s="320">
        <v>0</v>
      </c>
      <c r="AU39" s="320">
        <v>46239</v>
      </c>
      <c r="AV39" s="320">
        <v>-15838</v>
      </c>
      <c r="AW39" s="320">
        <v>0</v>
      </c>
      <c r="AX39" s="320">
        <v>45837</v>
      </c>
      <c r="AY39" s="320">
        <v>29999</v>
      </c>
      <c r="AZ39" s="320">
        <v>0</v>
      </c>
      <c r="BA39" s="320">
        <v>29999</v>
      </c>
      <c r="BB39" s="320">
        <v>76238</v>
      </c>
      <c r="BC39" s="315"/>
      <c r="BD39" s="315"/>
      <c r="BE39" s="315">
        <v>60634</v>
      </c>
      <c r="BF39" s="315">
        <v>15604</v>
      </c>
      <c r="BG39" s="315"/>
      <c r="BH39" s="315"/>
      <c r="BI39" s="320">
        <v>1192093</v>
      </c>
      <c r="BJ39" s="320">
        <v>17959</v>
      </c>
      <c r="BK39" s="320">
        <v>-45837</v>
      </c>
      <c r="BL39" s="320">
        <v>-27878</v>
      </c>
      <c r="BM39" s="320">
        <v>-27878</v>
      </c>
      <c r="BN39" s="320">
        <v>1164215</v>
      </c>
      <c r="BO39" s="320">
        <v>260244</v>
      </c>
      <c r="BP39" s="320">
        <v>3593</v>
      </c>
      <c r="BQ39" s="320">
        <v>256651</v>
      </c>
      <c r="BR39" s="320">
        <v>35042</v>
      </c>
      <c r="BS39" s="320">
        <v>6832</v>
      </c>
      <c r="BT39" s="320">
        <v>28210</v>
      </c>
      <c r="BU39" s="320">
        <v>46987</v>
      </c>
      <c r="BV39" s="320">
        <v>41477</v>
      </c>
      <c r="BW39" s="320">
        <v>5510</v>
      </c>
      <c r="BX39" s="320">
        <v>34544</v>
      </c>
      <c r="BY39" s="320">
        <v>11510</v>
      </c>
      <c r="BZ39" s="320">
        <v>23034</v>
      </c>
      <c r="CA39" s="320">
        <v>28581</v>
      </c>
      <c r="CB39" s="320">
        <v>10740</v>
      </c>
      <c r="CC39" s="320">
        <v>17841</v>
      </c>
      <c r="CD39" s="320">
        <v>42665</v>
      </c>
      <c r="CE39" s="320">
        <v>2619</v>
      </c>
      <c r="CF39" s="320">
        <v>40046</v>
      </c>
      <c r="CJ39" s="320">
        <v>147883</v>
      </c>
      <c r="CK39" s="320">
        <v>26569</v>
      </c>
      <c r="CL39" s="320">
        <v>121314</v>
      </c>
      <c r="CM39" s="320">
        <v>0</v>
      </c>
      <c r="CO39" s="320">
        <v>0</v>
      </c>
      <c r="CP39" s="320">
        <v>28565</v>
      </c>
      <c r="CQ39" s="320">
        <v>21666</v>
      </c>
      <c r="CR39" s="320">
        <v>6899</v>
      </c>
      <c r="CS39" s="320">
        <v>10244</v>
      </c>
      <c r="CT39" s="320">
        <v>358</v>
      </c>
      <c r="CU39" s="320">
        <v>9886</v>
      </c>
      <c r="CV39" s="320">
        <v>3745</v>
      </c>
      <c r="CW39" s="320">
        <v>0</v>
      </c>
      <c r="CX39" s="320">
        <v>3745</v>
      </c>
      <c r="CY39" s="320">
        <v>0</v>
      </c>
      <c r="CZ39" s="320">
        <v>0</v>
      </c>
      <c r="DA39" s="320">
        <v>0</v>
      </c>
      <c r="DB39" s="320">
        <v>13132</v>
      </c>
      <c r="DC39" s="320">
        <v>0</v>
      </c>
      <c r="DD39" s="320">
        <v>13132</v>
      </c>
      <c r="DE39" s="320">
        <v>7567</v>
      </c>
      <c r="DF39" s="320">
        <v>7567</v>
      </c>
      <c r="DI39" s="320">
        <v>-127</v>
      </c>
      <c r="DJ39" s="320">
        <v>0</v>
      </c>
      <c r="DK39" s="320">
        <v>0</v>
      </c>
      <c r="DL39" s="320">
        <v>127</v>
      </c>
      <c r="DM39" s="320">
        <v>-127</v>
      </c>
      <c r="DN39" s="320">
        <v>659199</v>
      </c>
      <c r="DO39" s="320">
        <v>125491</v>
      </c>
      <c r="DP39" s="320">
        <v>533708</v>
      </c>
      <c r="DQ39" s="320">
        <v>65136</v>
      </c>
      <c r="DR39" s="320">
        <v>48127</v>
      </c>
      <c r="DS39" s="320">
        <v>17009</v>
      </c>
      <c r="DT39" s="320">
        <v>724335</v>
      </c>
      <c r="DU39" s="320">
        <v>173618</v>
      </c>
      <c r="DV39" s="320">
        <v>550717</v>
      </c>
      <c r="DW39" s="320">
        <v>-1335</v>
      </c>
      <c r="DX39" s="320">
        <v>26</v>
      </c>
      <c r="DY39" s="320">
        <v>-1313</v>
      </c>
      <c r="DZ39" s="320">
        <v>0</v>
      </c>
      <c r="EA39" s="320">
        <v>24949</v>
      </c>
      <c r="EB39" s="320">
        <v>738</v>
      </c>
      <c r="EC39" s="320">
        <v>4136</v>
      </c>
      <c r="ED39" s="320">
        <v>41</v>
      </c>
      <c r="EE39" s="320">
        <v>0</v>
      </c>
      <c r="EF39" s="320">
        <v>28347</v>
      </c>
      <c r="EG39" s="320">
        <v>342555</v>
      </c>
      <c r="EH39" s="320">
        <v>73330</v>
      </c>
      <c r="EI39" s="320">
        <v>119942</v>
      </c>
      <c r="EJ39" s="320">
        <v>28671</v>
      </c>
      <c r="EK39" s="320">
        <v>564498</v>
      </c>
      <c r="EL39" s="320">
        <v>-15860</v>
      </c>
      <c r="EM39" s="320">
        <v>53064</v>
      </c>
      <c r="EN39" s="320">
        <v>0</v>
      </c>
      <c r="EO39" s="320">
        <v>-41752</v>
      </c>
      <c r="EP39" s="320">
        <v>0</v>
      </c>
      <c r="EQ39" s="320">
        <v>2121</v>
      </c>
      <c r="ER39" s="323">
        <f t="shared" si="14"/>
        <v>753420</v>
      </c>
      <c r="ES39" s="323">
        <f t="shared" si="15"/>
        <v>737560</v>
      </c>
      <c r="ET39" s="323">
        <f t="shared" si="16"/>
        <v>737560</v>
      </c>
      <c r="EU39" s="323">
        <f t="shared" si="10"/>
        <v>15860</v>
      </c>
      <c r="EV39" s="323">
        <f t="shared" si="17"/>
        <v>173062</v>
      </c>
      <c r="EW39" s="323">
        <f t="shared" si="18"/>
        <v>124935</v>
      </c>
      <c r="EX39" s="323">
        <f t="shared" si="19"/>
        <v>124935</v>
      </c>
      <c r="EY39" s="323">
        <f t="shared" si="20"/>
        <v>121314</v>
      </c>
      <c r="EZ39" s="323">
        <f t="shared" si="21"/>
        <v>112123</v>
      </c>
      <c r="FA39" s="323">
        <f t="shared" si="22"/>
        <v>89604</v>
      </c>
      <c r="FB39" s="323">
        <f t="shared" ref="FB39:FB69" si="23">EZ39-FA39</f>
        <v>22519</v>
      </c>
      <c r="FC39" s="320">
        <v>526844</v>
      </c>
      <c r="FD39" s="320">
        <v>1225936</v>
      </c>
      <c r="FE39" s="320">
        <v>36526</v>
      </c>
      <c r="FF39" s="320">
        <v>194926</v>
      </c>
      <c r="FG39" s="320">
        <v>723</v>
      </c>
      <c r="FH39" s="320">
        <v>0</v>
      </c>
      <c r="FI39" s="320">
        <v>16909</v>
      </c>
      <c r="FJ39" s="320">
        <v>2001864</v>
      </c>
      <c r="FK39" s="320">
        <v>1320</v>
      </c>
      <c r="FL39" s="320">
        <v>1517</v>
      </c>
      <c r="FM39" s="320">
        <v>2378</v>
      </c>
      <c r="FN39" s="320">
        <v>0</v>
      </c>
      <c r="FO39" s="320">
        <v>77</v>
      </c>
      <c r="FP39" s="320">
        <v>3016</v>
      </c>
      <c r="FQ39" s="320">
        <v>2010172</v>
      </c>
      <c r="FR39" s="320">
        <v>10000</v>
      </c>
      <c r="FT39" s="320">
        <v>2196</v>
      </c>
      <c r="FV39" s="320">
        <v>3832</v>
      </c>
      <c r="FW39" s="320">
        <v>33165</v>
      </c>
      <c r="FX39" s="320">
        <v>48602</v>
      </c>
      <c r="FY39" s="320">
        <v>97795</v>
      </c>
      <c r="FZ39" s="320">
        <v>2107967</v>
      </c>
      <c r="GA39" s="320">
        <v>0</v>
      </c>
      <c r="GB39" s="320">
        <v>4311</v>
      </c>
      <c r="GC39" s="320">
        <v>76037</v>
      </c>
      <c r="GD39" s="320">
        <v>1006</v>
      </c>
      <c r="GE39" s="320">
        <v>0</v>
      </c>
      <c r="GG39" s="320">
        <v>81354</v>
      </c>
      <c r="GH39" s="320">
        <v>0</v>
      </c>
      <c r="GI39" s="320">
        <v>5135</v>
      </c>
      <c r="GJ39" s="320">
        <v>295002</v>
      </c>
      <c r="GK39" s="320">
        <v>419698</v>
      </c>
      <c r="GL39" s="320">
        <v>53641</v>
      </c>
      <c r="GN39" s="320">
        <v>0</v>
      </c>
      <c r="GO39" s="320">
        <v>786160</v>
      </c>
      <c r="GP39" s="320">
        <v>1240453</v>
      </c>
      <c r="GQ39" s="320">
        <v>76238</v>
      </c>
      <c r="GR39" s="320">
        <v>1164215</v>
      </c>
      <c r="GS39" s="320">
        <v>1240453</v>
      </c>
      <c r="GT39" s="320">
        <v>526844</v>
      </c>
      <c r="GU39" s="320">
        <v>30953</v>
      </c>
      <c r="GV39" s="325">
        <f t="shared" ref="GV39:GV69" si="24">GA39+GB39+GK39+GL39</f>
        <v>477650</v>
      </c>
      <c r="GW39" s="325">
        <f t="shared" si="12"/>
        <v>58602</v>
      </c>
      <c r="GX39" s="325">
        <f t="shared" ref="GX39:GX69" si="25">GV39-GW39</f>
        <v>419048</v>
      </c>
      <c r="GY39" s="315"/>
      <c r="GZ39" s="315"/>
      <c r="HA39" s="315"/>
      <c r="HB39" s="323"/>
      <c r="HC39" s="315"/>
      <c r="HD39" s="315"/>
      <c r="HE39" s="315"/>
      <c r="HF39" s="315"/>
      <c r="HG39" s="315"/>
      <c r="HH39" s="315"/>
      <c r="HI39" s="315"/>
      <c r="HJ39" s="315"/>
      <c r="HK39" s="315"/>
      <c r="HL39" s="315"/>
      <c r="HM39" s="315"/>
      <c r="HN39" s="315"/>
      <c r="HO39" s="315"/>
      <c r="HP39" s="315"/>
      <c r="HQ39" s="315"/>
      <c r="HR39" s="315"/>
      <c r="HS39" s="315"/>
      <c r="HT39" s="315"/>
      <c r="HU39" s="315"/>
      <c r="HV39" s="315"/>
      <c r="HW39" s="315"/>
      <c r="HX39" s="315"/>
      <c r="HY39" s="315"/>
      <c r="HZ39" s="315"/>
      <c r="IA39" s="315"/>
      <c r="IB39" s="315"/>
      <c r="IC39" s="315"/>
      <c r="ID39" s="315"/>
      <c r="IE39" s="315"/>
      <c r="IF39" s="315"/>
      <c r="IG39" s="315"/>
      <c r="IH39" s="315"/>
      <c r="II39" s="315"/>
      <c r="IJ39" s="315"/>
      <c r="IK39" s="315"/>
      <c r="IL39" s="315"/>
      <c r="IM39" s="315"/>
      <c r="IN39" s="315"/>
      <c r="IO39" s="315"/>
      <c r="IP39" s="315"/>
      <c r="IQ39" s="315"/>
      <c r="IR39" s="315"/>
      <c r="IS39" s="315"/>
      <c r="IT39" s="315"/>
      <c r="IU39" s="315"/>
      <c r="IV39" s="315"/>
      <c r="IW39" s="315"/>
      <c r="IX39" s="315"/>
      <c r="IY39" s="315"/>
      <c r="IZ39" s="315"/>
      <c r="JA39" s="315"/>
      <c r="JB39" s="315"/>
      <c r="JC39" s="315"/>
      <c r="JD39" s="315"/>
      <c r="JE39" s="315"/>
      <c r="JF39" s="315"/>
      <c r="JG39" s="315"/>
      <c r="JH39" s="315"/>
      <c r="JI39" s="315"/>
      <c r="JJ39" s="315"/>
      <c r="JK39" s="315"/>
      <c r="JL39" s="315"/>
      <c r="JM39" s="315"/>
      <c r="JN39" s="315"/>
      <c r="JO39" s="315"/>
      <c r="JP39" s="315"/>
      <c r="JQ39" s="315"/>
      <c r="JR39" s="315"/>
      <c r="JS39" s="315"/>
      <c r="JT39" s="315"/>
      <c r="JU39" s="315"/>
      <c r="JV39" s="315"/>
      <c r="JW39" s="315"/>
      <c r="JX39" s="315"/>
      <c r="JY39" s="315"/>
      <c r="JZ39" s="315"/>
      <c r="KA39" s="315"/>
      <c r="KB39" s="315"/>
      <c r="KC39" s="315"/>
      <c r="KD39" s="315"/>
      <c r="KE39" s="315"/>
      <c r="KF39" s="315"/>
      <c r="KG39" s="315"/>
      <c r="KH39" s="315"/>
      <c r="KI39" s="315"/>
      <c r="KJ39" s="315"/>
      <c r="KK39" s="315"/>
      <c r="KL39" s="315"/>
      <c r="KM39" s="315"/>
      <c r="KN39" s="315"/>
      <c r="KO39" s="315"/>
      <c r="KP39" s="315"/>
      <c r="KQ39" s="315"/>
      <c r="KR39" s="315"/>
      <c r="KS39" s="315"/>
      <c r="KT39" s="315"/>
      <c r="KU39" s="315"/>
      <c r="KV39" s="315"/>
      <c r="KW39" s="315"/>
      <c r="KX39" s="315"/>
      <c r="KY39" s="315"/>
      <c r="KZ39" s="315"/>
      <c r="LA39" s="315"/>
      <c r="LB39" s="315"/>
      <c r="LC39" s="315"/>
      <c r="LD39" s="315"/>
      <c r="LE39" s="315"/>
      <c r="LF39" s="315"/>
      <c r="LG39" s="315"/>
      <c r="LH39" s="315"/>
      <c r="LI39" s="315"/>
      <c r="LJ39" s="315"/>
      <c r="LK39" s="315"/>
      <c r="LL39" s="315"/>
      <c r="LM39" s="315"/>
      <c r="LN39" s="315"/>
      <c r="LO39" s="315"/>
      <c r="LP39" s="315"/>
      <c r="LQ39" s="315"/>
      <c r="LR39" s="315"/>
      <c r="LS39" s="315"/>
      <c r="LT39" s="315"/>
      <c r="LU39" s="315"/>
      <c r="LV39" s="315"/>
      <c r="LW39" s="315"/>
      <c r="LX39" s="315"/>
      <c r="LY39" s="315"/>
      <c r="LZ39" s="315"/>
      <c r="MA39" s="315"/>
      <c r="MB39" s="315"/>
      <c r="MC39" s="315"/>
      <c r="MD39" s="315"/>
      <c r="ME39" s="315"/>
      <c r="MF39" s="315"/>
      <c r="MG39" s="315"/>
      <c r="MH39" s="315"/>
      <c r="MI39" s="315"/>
      <c r="MJ39" s="315"/>
      <c r="MK39" s="315"/>
      <c r="ML39" s="315"/>
      <c r="MM39" s="315"/>
      <c r="MN39" s="315"/>
      <c r="MO39" s="315"/>
      <c r="MP39" s="315"/>
      <c r="MQ39" s="315"/>
      <c r="MR39" s="315"/>
      <c r="MS39" s="315"/>
      <c r="MT39" s="315"/>
      <c r="MU39" s="315"/>
      <c r="MV39" s="315"/>
      <c r="MW39" s="315"/>
      <c r="MX39" s="315"/>
      <c r="MY39" s="315"/>
      <c r="MZ39" s="315"/>
      <c r="NA39" s="315"/>
      <c r="NB39" s="315"/>
      <c r="NC39" s="315"/>
      <c r="ND39" s="315"/>
      <c r="NE39" s="315"/>
      <c r="NF39" s="315"/>
      <c r="NG39" s="315"/>
      <c r="NH39" s="315"/>
      <c r="NI39" s="315"/>
      <c r="NJ39" s="315"/>
      <c r="NK39" s="315"/>
      <c r="NL39" s="315"/>
      <c r="NM39" s="315"/>
      <c r="NN39" s="315"/>
      <c r="NO39" s="315"/>
      <c r="NP39" s="315"/>
      <c r="NQ39" s="315"/>
      <c r="NR39" s="315"/>
      <c r="NS39" s="315"/>
      <c r="NT39" s="315"/>
      <c r="NU39" s="315"/>
      <c r="NV39" s="315"/>
      <c r="NW39" s="315"/>
      <c r="NX39" s="315"/>
      <c r="NY39" s="315"/>
      <c r="NZ39" s="315"/>
      <c r="OA39" s="315"/>
      <c r="OB39" s="315"/>
      <c r="OC39" s="315"/>
      <c r="OD39" s="315"/>
      <c r="OE39" s="315"/>
      <c r="OF39" s="315"/>
      <c r="OG39" s="315"/>
      <c r="OH39" s="315"/>
      <c r="OI39" s="315"/>
      <c r="OJ39" s="315"/>
      <c r="OK39" s="315"/>
      <c r="OL39" s="315"/>
      <c r="OM39" s="315"/>
      <c r="ON39" s="315"/>
      <c r="OO39" s="315"/>
      <c r="OP39" s="315"/>
      <c r="OQ39" s="315"/>
      <c r="OR39" s="315"/>
      <c r="OS39" s="315"/>
      <c r="OT39" s="315"/>
      <c r="OU39" s="315"/>
      <c r="OV39" s="315"/>
      <c r="OW39" s="315"/>
      <c r="OX39" s="315"/>
      <c r="OY39" s="315"/>
      <c r="OZ39" s="315"/>
      <c r="PA39" s="315"/>
      <c r="PB39" s="315"/>
      <c r="PC39" s="315"/>
      <c r="PD39" s="315"/>
      <c r="PE39" s="315"/>
      <c r="PF39" s="315"/>
      <c r="PG39" s="315"/>
      <c r="PH39" s="315"/>
      <c r="PI39" s="315"/>
      <c r="PJ39" s="315"/>
      <c r="PK39" s="315"/>
      <c r="PL39" s="315"/>
      <c r="PM39" s="315"/>
      <c r="PN39" s="315"/>
      <c r="PO39" s="315"/>
      <c r="PP39" s="315"/>
      <c r="PQ39" s="315"/>
      <c r="PR39" s="315"/>
      <c r="PS39" s="315"/>
      <c r="PT39" s="315"/>
      <c r="PU39" s="315"/>
      <c r="PV39" s="315"/>
      <c r="PW39" s="315"/>
      <c r="PX39" s="315"/>
      <c r="PY39" s="315"/>
      <c r="PZ39" s="315"/>
      <c r="QA39" s="315"/>
      <c r="QB39" s="315"/>
      <c r="QC39" s="315"/>
      <c r="QD39" s="315"/>
      <c r="QE39" s="315"/>
      <c r="QF39" s="315"/>
      <c r="QG39" s="315"/>
      <c r="QH39" s="315"/>
      <c r="QI39" s="315"/>
      <c r="QJ39" s="315"/>
      <c r="QK39" s="315"/>
      <c r="QL39" s="315"/>
      <c r="QM39" s="315"/>
      <c r="QN39" s="315"/>
      <c r="QO39" s="315"/>
      <c r="QP39" s="315"/>
      <c r="QQ39" s="315"/>
      <c r="QR39" s="315"/>
      <c r="QS39" s="315"/>
      <c r="QT39" s="315"/>
      <c r="QU39" s="315"/>
      <c r="QV39" s="315"/>
      <c r="QW39" s="315"/>
      <c r="QX39" s="315"/>
      <c r="QY39" s="315"/>
      <c r="QZ39" s="315"/>
      <c r="RA39" s="315"/>
      <c r="RB39" s="315"/>
      <c r="RC39" s="315"/>
      <c r="RD39" s="315"/>
      <c r="RE39" s="315"/>
      <c r="RF39" s="315"/>
      <c r="RG39" s="315"/>
      <c r="RH39" s="315"/>
      <c r="RI39" s="315"/>
      <c r="RJ39" s="315"/>
      <c r="RK39" s="315"/>
      <c r="RL39" s="315"/>
      <c r="RM39" s="315"/>
      <c r="RN39" s="315"/>
      <c r="RO39" s="315"/>
      <c r="RP39" s="315"/>
      <c r="RQ39" s="315"/>
      <c r="RR39" s="315"/>
      <c r="RS39" s="315"/>
      <c r="RT39" s="315"/>
      <c r="RU39" s="315"/>
      <c r="RV39" s="315"/>
      <c r="RW39" s="315"/>
      <c r="RX39" s="315"/>
      <c r="RY39" s="315"/>
      <c r="RZ39" s="315"/>
      <c r="SA39" s="315"/>
      <c r="SB39" s="315"/>
      <c r="SC39" s="315"/>
      <c r="SD39" s="315"/>
      <c r="SE39" s="315"/>
      <c r="SF39" s="315"/>
      <c r="SG39" s="315"/>
      <c r="SH39" s="315"/>
      <c r="SI39" s="315"/>
      <c r="SJ39" s="315"/>
      <c r="SK39" s="315"/>
      <c r="SL39" s="315"/>
      <c r="SM39" s="315"/>
      <c r="SN39" s="315"/>
      <c r="SO39" s="315"/>
      <c r="SP39" s="315"/>
      <c r="SQ39" s="315"/>
      <c r="SR39" s="315"/>
      <c r="SS39" s="315"/>
      <c r="ST39" s="315"/>
      <c r="SU39" s="315"/>
      <c r="SV39" s="315"/>
      <c r="SW39" s="315"/>
      <c r="SX39" s="315"/>
      <c r="SY39" s="315"/>
      <c r="SZ39" s="315"/>
      <c r="TA39" s="315"/>
      <c r="TB39" s="315"/>
      <c r="TC39" s="315"/>
      <c r="TD39" s="315"/>
      <c r="TE39" s="315"/>
      <c r="TF39" s="315"/>
      <c r="TG39" s="315"/>
      <c r="TH39" s="315"/>
      <c r="TI39" s="315"/>
      <c r="TJ39" s="315"/>
      <c r="TK39" s="315"/>
      <c r="TL39" s="315"/>
      <c r="TM39" s="315"/>
      <c r="TN39" s="315"/>
      <c r="TO39" s="315"/>
      <c r="TP39" s="315"/>
      <c r="TQ39" s="315"/>
      <c r="TR39" s="315"/>
      <c r="TS39" s="315"/>
      <c r="TT39" s="315"/>
      <c r="TU39" s="315"/>
      <c r="TV39" s="315"/>
      <c r="TW39" s="315"/>
      <c r="TX39" s="315"/>
      <c r="TY39" s="315"/>
      <c r="TZ39" s="315"/>
      <c r="UA39" s="315"/>
      <c r="UB39" s="315"/>
      <c r="UC39" s="315"/>
      <c r="UD39" s="315"/>
    </row>
    <row r="40" spans="1:550" s="320" customFormat="1">
      <c r="A40" s="28" t="s">
        <v>536</v>
      </c>
      <c r="B40" s="28" t="s">
        <v>534</v>
      </c>
      <c r="C40" s="29" t="s">
        <v>242</v>
      </c>
      <c r="D40" s="29" t="s">
        <v>246</v>
      </c>
      <c r="E40" s="105" t="s">
        <v>183</v>
      </c>
      <c r="F40" s="31">
        <v>12</v>
      </c>
      <c r="G40" s="320">
        <v>116210</v>
      </c>
      <c r="H40" s="320">
        <v>52109</v>
      </c>
      <c r="I40" s="320">
        <v>4600</v>
      </c>
      <c r="J40" s="320">
        <v>15127</v>
      </c>
      <c r="K40" s="320">
        <v>252687</v>
      </c>
      <c r="L40" s="320">
        <v>273968</v>
      </c>
      <c r="M40" s="320">
        <v>17270</v>
      </c>
      <c r="N40" s="320">
        <v>-9205</v>
      </c>
      <c r="O40" s="320">
        <v>9688</v>
      </c>
      <c r="P40" s="320">
        <v>483</v>
      </c>
      <c r="Q40" s="320">
        <v>336</v>
      </c>
      <c r="R40" s="320">
        <v>819</v>
      </c>
      <c r="S40" s="320">
        <v>18089</v>
      </c>
      <c r="T40" s="320">
        <v>2611</v>
      </c>
      <c r="U40" s="320">
        <v>3685</v>
      </c>
      <c r="V40" s="320">
        <v>-2850</v>
      </c>
      <c r="W40" s="320">
        <v>835</v>
      </c>
      <c r="X40" s="320">
        <v>-298</v>
      </c>
      <c r="Y40" s="320">
        <v>537</v>
      </c>
      <c r="Z40" s="320">
        <v>3148</v>
      </c>
      <c r="AA40" s="320">
        <v>491</v>
      </c>
      <c r="AB40" s="320">
        <v>-318</v>
      </c>
      <c r="AC40" s="320">
        <v>0</v>
      </c>
      <c r="AD40" s="320">
        <v>-318</v>
      </c>
      <c r="AE40" s="320">
        <v>173</v>
      </c>
      <c r="AF40" s="320">
        <v>131</v>
      </c>
      <c r="AG40" s="320">
        <v>450</v>
      </c>
      <c r="AH40" s="320">
        <v>581</v>
      </c>
      <c r="AI40" s="320">
        <v>2074</v>
      </c>
      <c r="AJ40" s="320">
        <v>-567</v>
      </c>
      <c r="AK40" s="320">
        <v>1507</v>
      </c>
      <c r="AL40" s="320">
        <v>4975</v>
      </c>
      <c r="AM40" s="320">
        <v>-875</v>
      </c>
      <c r="AN40" s="320">
        <v>4100</v>
      </c>
      <c r="AO40" s="320">
        <v>353</v>
      </c>
      <c r="AP40" s="320">
        <v>120</v>
      </c>
      <c r="AQ40" s="320">
        <v>473</v>
      </c>
      <c r="AR40" s="320">
        <v>0</v>
      </c>
      <c r="AS40" s="320">
        <v>0</v>
      </c>
      <c r="AT40" s="320">
        <v>0</v>
      </c>
      <c r="AU40" s="320">
        <v>27905</v>
      </c>
      <c r="AV40" s="320">
        <v>-5520</v>
      </c>
      <c r="AW40" s="320">
        <v>0</v>
      </c>
      <c r="AX40" s="320">
        <v>5686</v>
      </c>
      <c r="AY40" s="320">
        <v>166</v>
      </c>
      <c r="AZ40" s="320">
        <v>0</v>
      </c>
      <c r="BA40" s="320">
        <v>166</v>
      </c>
      <c r="BB40" s="320">
        <v>28071</v>
      </c>
      <c r="BC40" s="315"/>
      <c r="BD40" s="315"/>
      <c r="BE40" s="315">
        <v>25810</v>
      </c>
      <c r="BF40" s="315">
        <v>2261</v>
      </c>
      <c r="BG40" s="315"/>
      <c r="BH40" s="315"/>
      <c r="BI40" s="320">
        <v>291470</v>
      </c>
      <c r="BJ40" s="320">
        <v>19746</v>
      </c>
      <c r="BK40" s="320">
        <v>-5686</v>
      </c>
      <c r="BL40" s="320">
        <v>14060</v>
      </c>
      <c r="BM40" s="320">
        <v>14060</v>
      </c>
      <c r="BN40" s="320">
        <v>305530</v>
      </c>
      <c r="BO40" s="320">
        <v>114956</v>
      </c>
      <c r="BP40" s="320">
        <v>4905</v>
      </c>
      <c r="BQ40" s="320">
        <v>110051</v>
      </c>
      <c r="BR40" s="320">
        <v>23136</v>
      </c>
      <c r="BS40" s="320">
        <v>8132</v>
      </c>
      <c r="BT40" s="320">
        <v>15004</v>
      </c>
      <c r="BU40" s="320">
        <v>30798</v>
      </c>
      <c r="BV40" s="320">
        <v>28678</v>
      </c>
      <c r="BW40" s="320">
        <v>2120</v>
      </c>
      <c r="BX40" s="320">
        <v>20617</v>
      </c>
      <c r="BY40" s="320">
        <v>7319</v>
      </c>
      <c r="BZ40" s="320">
        <v>13298</v>
      </c>
      <c r="CA40" s="320">
        <v>10095</v>
      </c>
      <c r="CB40" s="320">
        <v>4698</v>
      </c>
      <c r="CC40" s="320">
        <v>5397</v>
      </c>
      <c r="CD40" s="320">
        <v>30882</v>
      </c>
      <c r="CE40" s="320">
        <v>6318</v>
      </c>
      <c r="CF40" s="320">
        <v>24564</v>
      </c>
      <c r="CJ40" s="320">
        <v>84760</v>
      </c>
      <c r="CK40" s="320">
        <v>19028</v>
      </c>
      <c r="CL40" s="320">
        <v>65732</v>
      </c>
      <c r="CM40" s="320">
        <v>0</v>
      </c>
      <c r="CO40" s="320">
        <v>0</v>
      </c>
      <c r="CP40" s="320">
        <v>6014</v>
      </c>
      <c r="CQ40" s="320">
        <v>2751</v>
      </c>
      <c r="CR40" s="320">
        <v>3263</v>
      </c>
      <c r="CS40" s="320">
        <v>4926</v>
      </c>
      <c r="CT40" s="320">
        <v>0</v>
      </c>
      <c r="CU40" s="320">
        <v>4926</v>
      </c>
      <c r="CV40" s="320">
        <v>1376</v>
      </c>
      <c r="CW40" s="320">
        <v>84</v>
      </c>
      <c r="CX40" s="320">
        <v>1292</v>
      </c>
      <c r="CY40" s="320">
        <v>0</v>
      </c>
      <c r="CZ40" s="320">
        <v>0</v>
      </c>
      <c r="DA40" s="320">
        <v>0</v>
      </c>
      <c r="DB40" s="320">
        <v>7040</v>
      </c>
      <c r="DC40" s="320">
        <v>0</v>
      </c>
      <c r="DD40" s="320">
        <v>7040</v>
      </c>
      <c r="DE40" s="320">
        <v>4365</v>
      </c>
      <c r="DF40" s="320">
        <v>4365</v>
      </c>
      <c r="DI40" s="320">
        <v>671</v>
      </c>
      <c r="DJ40" s="320">
        <v>0</v>
      </c>
      <c r="DK40" s="320">
        <v>671</v>
      </c>
      <c r="DL40" s="320">
        <v>0</v>
      </c>
      <c r="DM40" s="320">
        <v>671</v>
      </c>
      <c r="DN40" s="320">
        <v>339636</v>
      </c>
      <c r="DO40" s="320">
        <v>81913</v>
      </c>
      <c r="DP40" s="320">
        <v>257723</v>
      </c>
      <c r="DQ40" s="320">
        <v>21715</v>
      </c>
      <c r="DR40" s="320">
        <v>24647</v>
      </c>
      <c r="DS40" s="320">
        <v>-2932</v>
      </c>
      <c r="DT40" s="320">
        <v>361351</v>
      </c>
      <c r="DU40" s="320">
        <v>106560</v>
      </c>
      <c r="DV40" s="320">
        <v>254791</v>
      </c>
      <c r="DW40" s="320">
        <v>0</v>
      </c>
      <c r="DX40" s="320">
        <v>246</v>
      </c>
      <c r="DY40" s="320">
        <v>246</v>
      </c>
      <c r="DZ40" s="320">
        <v>396</v>
      </c>
      <c r="EA40" s="320">
        <v>15923</v>
      </c>
      <c r="EB40" s="320">
        <v>1342</v>
      </c>
      <c r="EC40" s="320">
        <v>1695</v>
      </c>
      <c r="ED40" s="320">
        <v>203</v>
      </c>
      <c r="EE40" s="320">
        <v>0</v>
      </c>
      <c r="EF40" s="320">
        <v>16276</v>
      </c>
      <c r="EG40" s="320">
        <v>182534</v>
      </c>
      <c r="EH40" s="320">
        <v>23944</v>
      </c>
      <c r="EI40" s="320">
        <v>46209</v>
      </c>
      <c r="EJ40" s="320">
        <v>12015</v>
      </c>
      <c r="EK40" s="320">
        <v>264702</v>
      </c>
      <c r="EL40" s="320">
        <v>-5850</v>
      </c>
      <c r="EM40" s="320">
        <v>1625</v>
      </c>
      <c r="EN40" s="320">
        <v>0</v>
      </c>
      <c r="EO40" s="320">
        <v>18121</v>
      </c>
      <c r="EP40" s="320">
        <v>0</v>
      </c>
      <c r="EQ40" s="320">
        <v>14226</v>
      </c>
      <c r="ER40" s="323">
        <f t="shared" si="14"/>
        <v>378969</v>
      </c>
      <c r="ES40" s="323">
        <f t="shared" si="15"/>
        <v>373203</v>
      </c>
      <c r="ET40" s="323">
        <f t="shared" si="16"/>
        <v>373119</v>
      </c>
      <c r="EU40" s="323">
        <f t="shared" si="10"/>
        <v>5850</v>
      </c>
      <c r="EV40" s="323">
        <f t="shared" si="17"/>
        <v>108501</v>
      </c>
      <c r="EW40" s="323">
        <f t="shared" si="18"/>
        <v>83854</v>
      </c>
      <c r="EX40" s="323">
        <f t="shared" si="19"/>
        <v>83770</v>
      </c>
      <c r="EY40" s="323">
        <f t="shared" si="20"/>
        <v>65732</v>
      </c>
      <c r="EZ40" s="323">
        <f t="shared" si="21"/>
        <v>52513</v>
      </c>
      <c r="FA40" s="323">
        <f t="shared" si="22"/>
        <v>53325</v>
      </c>
      <c r="FB40" s="323">
        <f t="shared" si="23"/>
        <v>-812</v>
      </c>
      <c r="FC40" s="320">
        <v>279617</v>
      </c>
      <c r="FD40" s="320">
        <v>274866</v>
      </c>
      <c r="FE40" s="320">
        <v>12770</v>
      </c>
      <c r="FF40" s="320">
        <v>127447</v>
      </c>
      <c r="FG40" s="320">
        <v>3648</v>
      </c>
      <c r="FH40" s="320">
        <v>2227</v>
      </c>
      <c r="FI40" s="320">
        <v>4738</v>
      </c>
      <c r="FJ40" s="320">
        <v>705313</v>
      </c>
      <c r="FK40" s="320">
        <v>5770</v>
      </c>
      <c r="FL40" s="320">
        <v>1606</v>
      </c>
      <c r="FM40" s="320">
        <v>251</v>
      </c>
      <c r="FN40" s="320">
        <v>160</v>
      </c>
      <c r="FO40" s="320">
        <v>10</v>
      </c>
      <c r="FP40" s="320">
        <v>8739</v>
      </c>
      <c r="FQ40" s="320">
        <v>721849</v>
      </c>
      <c r="FR40" s="320">
        <v>39770</v>
      </c>
      <c r="FT40" s="320">
        <v>730</v>
      </c>
      <c r="FV40" s="320">
        <v>806</v>
      </c>
      <c r="FW40" s="320">
        <v>23042</v>
      </c>
      <c r="FX40" s="320">
        <v>5575</v>
      </c>
      <c r="FY40" s="320">
        <v>69923</v>
      </c>
      <c r="FZ40" s="320">
        <v>791772</v>
      </c>
      <c r="GA40" s="320">
        <v>0</v>
      </c>
      <c r="GB40" s="320">
        <v>13518</v>
      </c>
      <c r="GC40" s="320">
        <v>40234</v>
      </c>
      <c r="GD40" s="320">
        <v>0</v>
      </c>
      <c r="GE40" s="320">
        <v>0</v>
      </c>
      <c r="GG40" s="320">
        <v>53752</v>
      </c>
      <c r="GH40" s="320">
        <v>0</v>
      </c>
      <c r="GI40" s="320">
        <v>293</v>
      </c>
      <c r="GJ40" s="320">
        <v>154827</v>
      </c>
      <c r="GK40" s="320">
        <v>161010</v>
      </c>
      <c r="GL40" s="320">
        <v>88289</v>
      </c>
      <c r="GN40" s="320">
        <v>0</v>
      </c>
      <c r="GO40" s="320">
        <v>404419</v>
      </c>
      <c r="GP40" s="320">
        <v>333601</v>
      </c>
      <c r="GQ40" s="320">
        <v>28071</v>
      </c>
      <c r="GR40" s="320">
        <v>305530</v>
      </c>
      <c r="GS40" s="320">
        <v>333601</v>
      </c>
      <c r="GT40" s="320">
        <v>279617</v>
      </c>
      <c r="GU40" s="320">
        <v>36393</v>
      </c>
      <c r="GV40" s="325">
        <f t="shared" si="24"/>
        <v>262817</v>
      </c>
      <c r="GW40" s="325">
        <f t="shared" si="12"/>
        <v>45345</v>
      </c>
      <c r="GX40" s="325">
        <f t="shared" si="25"/>
        <v>217472</v>
      </c>
      <c r="GY40" s="315"/>
      <c r="GZ40" s="315"/>
      <c r="HA40" s="315"/>
      <c r="HB40" s="323"/>
      <c r="HC40" s="315"/>
      <c r="HD40" s="315"/>
      <c r="HE40" s="315"/>
      <c r="HF40" s="315"/>
      <c r="HG40" s="315"/>
      <c r="HH40" s="315"/>
      <c r="HI40" s="315"/>
      <c r="HJ40" s="315"/>
      <c r="HK40" s="315"/>
      <c r="HL40" s="315"/>
      <c r="HM40" s="315"/>
      <c r="HN40" s="315"/>
      <c r="HO40" s="315"/>
      <c r="HP40" s="315"/>
      <c r="HQ40" s="315"/>
      <c r="HR40" s="315"/>
      <c r="HS40" s="315"/>
      <c r="HT40" s="315"/>
      <c r="HU40" s="315"/>
      <c r="HV40" s="315"/>
      <c r="HW40" s="315"/>
      <c r="HX40" s="315"/>
      <c r="HY40" s="315"/>
      <c r="HZ40" s="315"/>
      <c r="IA40" s="315"/>
      <c r="IB40" s="315"/>
      <c r="IC40" s="315"/>
      <c r="ID40" s="315"/>
      <c r="IE40" s="315"/>
      <c r="IF40" s="315"/>
      <c r="IG40" s="315"/>
      <c r="IH40" s="315"/>
      <c r="II40" s="315"/>
      <c r="IJ40" s="315"/>
      <c r="IK40" s="315"/>
      <c r="IL40" s="315"/>
      <c r="IM40" s="315"/>
      <c r="IN40" s="315"/>
      <c r="IO40" s="315"/>
      <c r="IP40" s="315"/>
      <c r="IQ40" s="315"/>
      <c r="IR40" s="315"/>
      <c r="IS40" s="315"/>
      <c r="IT40" s="315"/>
      <c r="IU40" s="315"/>
      <c r="IV40" s="315"/>
      <c r="IW40" s="315"/>
      <c r="IX40" s="315"/>
      <c r="IY40" s="315"/>
      <c r="IZ40" s="315"/>
      <c r="JA40" s="315"/>
      <c r="JB40" s="315"/>
      <c r="JC40" s="315"/>
      <c r="JD40" s="315"/>
      <c r="JE40" s="315"/>
      <c r="JF40" s="315"/>
      <c r="JG40" s="315"/>
      <c r="JH40" s="315"/>
      <c r="JI40" s="315"/>
      <c r="JJ40" s="315"/>
      <c r="JK40" s="315"/>
      <c r="JL40" s="315"/>
      <c r="JM40" s="315"/>
      <c r="JN40" s="315"/>
      <c r="JO40" s="315"/>
      <c r="JP40" s="315"/>
      <c r="JQ40" s="315"/>
      <c r="JR40" s="315"/>
      <c r="JS40" s="315"/>
      <c r="JT40" s="315"/>
      <c r="JU40" s="315"/>
      <c r="JV40" s="315"/>
      <c r="JW40" s="315"/>
      <c r="JX40" s="315"/>
      <c r="JY40" s="315"/>
      <c r="JZ40" s="315"/>
      <c r="KA40" s="315"/>
      <c r="KB40" s="315"/>
      <c r="KC40" s="315"/>
      <c r="KD40" s="315"/>
      <c r="KE40" s="315"/>
      <c r="KF40" s="315"/>
      <c r="KG40" s="315"/>
      <c r="KH40" s="315"/>
      <c r="KI40" s="315"/>
      <c r="KJ40" s="315"/>
      <c r="KK40" s="315"/>
      <c r="KL40" s="315"/>
      <c r="KM40" s="315"/>
      <c r="KN40" s="315"/>
      <c r="KO40" s="315"/>
      <c r="KP40" s="315"/>
      <c r="KQ40" s="315"/>
      <c r="KR40" s="315"/>
      <c r="KS40" s="315"/>
      <c r="KT40" s="315"/>
      <c r="KU40" s="315"/>
      <c r="KV40" s="315"/>
      <c r="KW40" s="315"/>
      <c r="KX40" s="315"/>
      <c r="KY40" s="315"/>
      <c r="KZ40" s="315"/>
      <c r="LA40" s="315"/>
      <c r="LB40" s="315"/>
      <c r="LC40" s="315"/>
      <c r="LD40" s="315"/>
      <c r="LE40" s="315"/>
      <c r="LF40" s="315"/>
      <c r="LG40" s="315"/>
      <c r="LH40" s="315"/>
      <c r="LI40" s="315"/>
      <c r="LJ40" s="315"/>
      <c r="LK40" s="315"/>
      <c r="LL40" s="315"/>
      <c r="LM40" s="315"/>
      <c r="LN40" s="315"/>
      <c r="LO40" s="315"/>
      <c r="LP40" s="315"/>
      <c r="LQ40" s="315"/>
      <c r="LR40" s="315"/>
      <c r="LS40" s="315"/>
      <c r="LT40" s="315"/>
      <c r="LU40" s="315"/>
      <c r="LV40" s="315"/>
      <c r="LW40" s="315"/>
      <c r="LX40" s="315"/>
      <c r="LY40" s="315"/>
      <c r="LZ40" s="315"/>
      <c r="MA40" s="315"/>
      <c r="MB40" s="315"/>
      <c r="MC40" s="315"/>
      <c r="MD40" s="315"/>
      <c r="ME40" s="315"/>
      <c r="MF40" s="315"/>
      <c r="MG40" s="315"/>
      <c r="MH40" s="315"/>
      <c r="MI40" s="315"/>
      <c r="MJ40" s="315"/>
      <c r="MK40" s="315"/>
      <c r="ML40" s="315"/>
      <c r="MM40" s="315"/>
      <c r="MN40" s="315"/>
      <c r="MO40" s="315"/>
      <c r="MP40" s="315"/>
      <c r="MQ40" s="315"/>
      <c r="MR40" s="315"/>
      <c r="MS40" s="315"/>
      <c r="MT40" s="315"/>
      <c r="MU40" s="315"/>
      <c r="MV40" s="315"/>
      <c r="MW40" s="315"/>
      <c r="MX40" s="315"/>
      <c r="MY40" s="315"/>
      <c r="MZ40" s="315"/>
      <c r="NA40" s="315"/>
      <c r="NB40" s="315"/>
      <c r="NC40" s="315"/>
      <c r="ND40" s="315"/>
      <c r="NE40" s="315"/>
      <c r="NF40" s="315"/>
      <c r="NG40" s="315"/>
      <c r="NH40" s="315"/>
      <c r="NI40" s="315"/>
      <c r="NJ40" s="315"/>
      <c r="NK40" s="315"/>
      <c r="NL40" s="315"/>
      <c r="NM40" s="315"/>
      <c r="NN40" s="315"/>
      <c r="NO40" s="315"/>
      <c r="NP40" s="315"/>
      <c r="NQ40" s="315"/>
      <c r="NR40" s="315"/>
      <c r="NS40" s="315"/>
      <c r="NT40" s="315"/>
      <c r="NU40" s="315"/>
      <c r="NV40" s="315"/>
      <c r="NW40" s="315"/>
      <c r="NX40" s="315"/>
      <c r="NY40" s="315"/>
      <c r="NZ40" s="315"/>
      <c r="OA40" s="315"/>
      <c r="OB40" s="315"/>
      <c r="OC40" s="315"/>
      <c r="OD40" s="315"/>
      <c r="OE40" s="315"/>
      <c r="OF40" s="315"/>
      <c r="OG40" s="315"/>
      <c r="OH40" s="315"/>
      <c r="OI40" s="315"/>
      <c r="OJ40" s="315"/>
      <c r="OK40" s="315"/>
      <c r="OL40" s="315"/>
      <c r="OM40" s="315"/>
      <c r="ON40" s="315"/>
      <c r="OO40" s="315"/>
      <c r="OP40" s="315"/>
      <c r="OQ40" s="315"/>
      <c r="OR40" s="315"/>
      <c r="OS40" s="315"/>
      <c r="OT40" s="315"/>
      <c r="OU40" s="315"/>
      <c r="OV40" s="315"/>
      <c r="OW40" s="315"/>
      <c r="OX40" s="315"/>
      <c r="OY40" s="315"/>
      <c r="OZ40" s="315"/>
      <c r="PA40" s="315"/>
      <c r="PB40" s="315"/>
      <c r="PC40" s="315"/>
      <c r="PD40" s="315"/>
      <c r="PE40" s="315"/>
      <c r="PF40" s="315"/>
      <c r="PG40" s="315"/>
      <c r="PH40" s="315"/>
      <c r="PI40" s="315"/>
      <c r="PJ40" s="315"/>
      <c r="PK40" s="315"/>
      <c r="PL40" s="315"/>
      <c r="PM40" s="315"/>
      <c r="PN40" s="315"/>
      <c r="PO40" s="315"/>
      <c r="PP40" s="315"/>
      <c r="PQ40" s="315"/>
      <c r="PR40" s="315"/>
      <c r="PS40" s="315"/>
      <c r="PT40" s="315"/>
      <c r="PU40" s="315"/>
      <c r="PV40" s="315"/>
      <c r="PW40" s="315"/>
      <c r="PX40" s="315"/>
      <c r="PY40" s="315"/>
      <c r="PZ40" s="315"/>
      <c r="QA40" s="315"/>
      <c r="QB40" s="315"/>
      <c r="QC40" s="315"/>
      <c r="QD40" s="315"/>
      <c r="QE40" s="315"/>
      <c r="QF40" s="315"/>
      <c r="QG40" s="315"/>
      <c r="QH40" s="315"/>
      <c r="QI40" s="315"/>
      <c r="QJ40" s="315"/>
      <c r="QK40" s="315"/>
      <c r="QL40" s="315"/>
      <c r="QM40" s="315"/>
      <c r="QN40" s="315"/>
      <c r="QO40" s="315"/>
      <c r="QP40" s="315"/>
      <c r="QQ40" s="315"/>
      <c r="QR40" s="315"/>
      <c r="QS40" s="315"/>
      <c r="QT40" s="315"/>
      <c r="QU40" s="315"/>
      <c r="QV40" s="315"/>
      <c r="QW40" s="315"/>
      <c r="QX40" s="315"/>
      <c r="QY40" s="315"/>
      <c r="QZ40" s="315"/>
      <c r="RA40" s="315"/>
      <c r="RB40" s="315"/>
      <c r="RC40" s="315"/>
      <c r="RD40" s="315"/>
      <c r="RE40" s="315"/>
      <c r="RF40" s="315"/>
      <c r="RG40" s="315"/>
      <c r="RH40" s="315"/>
      <c r="RI40" s="315"/>
      <c r="RJ40" s="315"/>
      <c r="RK40" s="315"/>
      <c r="RL40" s="315"/>
      <c r="RM40" s="315"/>
      <c r="RN40" s="315"/>
      <c r="RO40" s="315"/>
      <c r="RP40" s="315"/>
      <c r="RQ40" s="315"/>
      <c r="RR40" s="315"/>
      <c r="RS40" s="315"/>
      <c r="RT40" s="315"/>
      <c r="RU40" s="315"/>
      <c r="RV40" s="315"/>
      <c r="RW40" s="315"/>
      <c r="RX40" s="315"/>
      <c r="RY40" s="315"/>
      <c r="RZ40" s="315"/>
      <c r="SA40" s="315"/>
      <c r="SB40" s="315"/>
      <c r="SC40" s="315"/>
      <c r="SD40" s="315"/>
      <c r="SE40" s="315"/>
      <c r="SF40" s="315"/>
      <c r="SG40" s="315"/>
      <c r="SH40" s="315"/>
      <c r="SI40" s="315"/>
      <c r="SJ40" s="315"/>
      <c r="SK40" s="315"/>
      <c r="SL40" s="315"/>
      <c r="SM40" s="315"/>
      <c r="SN40" s="315"/>
      <c r="SO40" s="315"/>
      <c r="SP40" s="315"/>
      <c r="SQ40" s="315"/>
      <c r="SR40" s="315"/>
      <c r="SS40" s="315"/>
      <c r="ST40" s="315"/>
      <c r="SU40" s="315"/>
      <c r="SV40" s="315"/>
      <c r="SW40" s="315"/>
      <c r="SX40" s="315"/>
      <c r="SY40" s="315"/>
      <c r="SZ40" s="315"/>
      <c r="TA40" s="315"/>
      <c r="TB40" s="315"/>
      <c r="TC40" s="315"/>
      <c r="TD40" s="315"/>
      <c r="TE40" s="315"/>
      <c r="TF40" s="315"/>
      <c r="TG40" s="315"/>
      <c r="TH40" s="315"/>
      <c r="TI40" s="315"/>
      <c r="TJ40" s="315"/>
      <c r="TK40" s="315"/>
      <c r="TL40" s="315"/>
      <c r="TM40" s="315"/>
      <c r="TN40" s="315"/>
      <c r="TO40" s="315"/>
      <c r="TP40" s="315"/>
      <c r="TQ40" s="315"/>
      <c r="TR40" s="315"/>
      <c r="TS40" s="315"/>
      <c r="TT40" s="315"/>
      <c r="TU40" s="315"/>
      <c r="TV40" s="315"/>
      <c r="TW40" s="315"/>
      <c r="TX40" s="315"/>
      <c r="TY40" s="315"/>
      <c r="TZ40" s="315"/>
      <c r="UA40" s="315"/>
      <c r="UB40" s="315"/>
      <c r="UC40" s="315"/>
      <c r="UD40" s="315"/>
    </row>
    <row r="41" spans="1:550" s="320" customFormat="1">
      <c r="A41" s="28" t="s">
        <v>537</v>
      </c>
      <c r="B41" s="28" t="s">
        <v>534</v>
      </c>
      <c r="C41" s="29" t="s">
        <v>242</v>
      </c>
      <c r="D41" s="29" t="s">
        <v>247</v>
      </c>
      <c r="E41" s="105" t="s">
        <v>183</v>
      </c>
      <c r="F41" s="31">
        <v>12</v>
      </c>
      <c r="G41" s="320">
        <v>86900</v>
      </c>
      <c r="H41" s="320">
        <v>40514</v>
      </c>
      <c r="I41" s="320">
        <v>3900</v>
      </c>
      <c r="J41" s="320">
        <v>10758</v>
      </c>
      <c r="K41" s="320">
        <v>262719</v>
      </c>
      <c r="L41" s="320">
        <v>262719</v>
      </c>
      <c r="M41" s="320">
        <v>34572</v>
      </c>
      <c r="N41" s="320">
        <v>23208</v>
      </c>
      <c r="O41" s="320">
        <v>-11311</v>
      </c>
      <c r="P41" s="320">
        <v>11897</v>
      </c>
      <c r="Q41" s="320">
        <v>-331</v>
      </c>
      <c r="R41" s="320">
        <v>11566</v>
      </c>
      <c r="S41" s="320">
        <v>46138</v>
      </c>
      <c r="T41" s="320">
        <v>0</v>
      </c>
      <c r="U41" s="320">
        <v>0</v>
      </c>
      <c r="V41" s="320">
        <v>0</v>
      </c>
      <c r="W41" s="320">
        <v>0</v>
      </c>
      <c r="X41" s="320">
        <v>0</v>
      </c>
      <c r="Y41" s="320">
        <v>0</v>
      </c>
      <c r="Z41" s="320">
        <v>0</v>
      </c>
      <c r="AA41" s="320">
        <v>0</v>
      </c>
      <c r="AB41" s="320">
        <v>0</v>
      </c>
      <c r="AC41" s="320">
        <v>0</v>
      </c>
      <c r="AD41" s="320">
        <v>0</v>
      </c>
      <c r="AE41" s="320">
        <v>0</v>
      </c>
      <c r="AF41" s="320">
        <v>0</v>
      </c>
      <c r="AG41" s="320">
        <v>0</v>
      </c>
      <c r="AH41" s="320">
        <v>0</v>
      </c>
      <c r="AI41" s="320">
        <v>3092</v>
      </c>
      <c r="AJ41" s="320">
        <v>224</v>
      </c>
      <c r="AK41" s="320">
        <v>3316</v>
      </c>
      <c r="AL41" s="320">
        <v>532</v>
      </c>
      <c r="AM41" s="320">
        <v>318</v>
      </c>
      <c r="AN41" s="320">
        <v>850</v>
      </c>
      <c r="AO41" s="320">
        <v>0</v>
      </c>
      <c r="AP41" s="320">
        <v>0</v>
      </c>
      <c r="AQ41" s="320">
        <v>0</v>
      </c>
      <c r="AR41" s="320">
        <v>0</v>
      </c>
      <c r="AS41" s="320">
        <v>0</v>
      </c>
      <c r="AT41" s="320">
        <v>0</v>
      </c>
      <c r="AU41" s="320">
        <v>38196</v>
      </c>
      <c r="AV41" s="320">
        <v>23208</v>
      </c>
      <c r="AW41" s="320">
        <v>0</v>
      </c>
      <c r="AX41" s="320">
        <v>-10917</v>
      </c>
      <c r="AY41" s="320">
        <v>12291</v>
      </c>
      <c r="AZ41" s="320">
        <v>-183</v>
      </c>
      <c r="BA41" s="320">
        <v>12108</v>
      </c>
      <c r="BB41" s="320">
        <v>50304</v>
      </c>
      <c r="BC41" s="315"/>
      <c r="BD41" s="315"/>
      <c r="BE41" s="315">
        <v>46988</v>
      </c>
      <c r="BF41" s="315">
        <v>3316</v>
      </c>
      <c r="BG41" s="315"/>
      <c r="BH41" s="315"/>
      <c r="BI41" s="320">
        <v>138891</v>
      </c>
      <c r="BJ41" s="320">
        <v>-19553</v>
      </c>
      <c r="BK41" s="320">
        <v>10917</v>
      </c>
      <c r="BL41" s="320">
        <v>-8636</v>
      </c>
      <c r="BM41" s="320">
        <v>-8453</v>
      </c>
      <c r="BN41" s="320">
        <v>130438</v>
      </c>
      <c r="BO41" s="320">
        <v>105237</v>
      </c>
      <c r="BP41" s="320">
        <v>6767</v>
      </c>
      <c r="BQ41" s="320">
        <v>98470</v>
      </c>
      <c r="BR41" s="320">
        <v>21559</v>
      </c>
      <c r="BS41" s="320">
        <v>4542</v>
      </c>
      <c r="BT41" s="320">
        <v>17017</v>
      </c>
      <c r="BU41" s="320">
        <v>31079</v>
      </c>
      <c r="BV41" s="320">
        <v>27234</v>
      </c>
      <c r="BW41" s="320">
        <v>3845</v>
      </c>
      <c r="BX41" s="320">
        <v>12918</v>
      </c>
      <c r="BY41" s="320">
        <v>2351</v>
      </c>
      <c r="BZ41" s="320">
        <v>10567</v>
      </c>
      <c r="CA41" s="320">
        <v>8251</v>
      </c>
      <c r="CB41" s="320">
        <v>4054</v>
      </c>
      <c r="CC41" s="320">
        <v>4197</v>
      </c>
      <c r="CD41" s="320">
        <v>24913</v>
      </c>
      <c r="CE41" s="320">
        <v>7018</v>
      </c>
      <c r="CF41" s="320">
        <v>17895</v>
      </c>
      <c r="CJ41" s="320">
        <v>66738</v>
      </c>
      <c r="CK41" s="320">
        <v>9379</v>
      </c>
      <c r="CL41" s="320">
        <v>57359</v>
      </c>
      <c r="CM41" s="320">
        <v>7086</v>
      </c>
      <c r="CN41" s="320">
        <v>4373</v>
      </c>
      <c r="CO41" s="320">
        <v>2713</v>
      </c>
      <c r="CP41" s="320">
        <v>3050</v>
      </c>
      <c r="CQ41" s="320">
        <v>1279</v>
      </c>
      <c r="CR41" s="320">
        <v>1771</v>
      </c>
      <c r="CS41" s="320">
        <v>4126</v>
      </c>
      <c r="CT41" s="320">
        <v>103</v>
      </c>
      <c r="CU41" s="320">
        <v>4023</v>
      </c>
      <c r="CV41" s="320">
        <v>1812</v>
      </c>
      <c r="CW41" s="320">
        <v>5</v>
      </c>
      <c r="CX41" s="320">
        <v>1807</v>
      </c>
      <c r="CY41" s="320">
        <v>0</v>
      </c>
      <c r="CZ41" s="320">
        <v>0</v>
      </c>
      <c r="DA41" s="320">
        <v>0</v>
      </c>
      <c r="DB41" s="320">
        <v>7308</v>
      </c>
      <c r="DC41" s="320">
        <v>0</v>
      </c>
      <c r="DD41" s="320">
        <v>7308</v>
      </c>
      <c r="DE41" s="320">
        <v>4548</v>
      </c>
      <c r="DF41" s="320">
        <v>4548</v>
      </c>
      <c r="DI41" s="320">
        <v>0</v>
      </c>
      <c r="DJ41" s="320">
        <v>0</v>
      </c>
      <c r="DK41" s="320">
        <v>0</v>
      </c>
      <c r="DL41" s="320">
        <v>0</v>
      </c>
      <c r="DM41" s="320">
        <v>0</v>
      </c>
      <c r="DN41" s="320">
        <v>298625</v>
      </c>
      <c r="DO41" s="320">
        <v>67105</v>
      </c>
      <c r="DP41" s="320">
        <v>231520</v>
      </c>
      <c r="DQ41" s="320">
        <v>0</v>
      </c>
      <c r="DR41" s="320">
        <v>0</v>
      </c>
      <c r="DS41" s="320">
        <v>0</v>
      </c>
      <c r="DT41" s="320">
        <v>298625</v>
      </c>
      <c r="DU41" s="320">
        <v>67105</v>
      </c>
      <c r="DV41" s="320">
        <v>231520</v>
      </c>
      <c r="DW41" s="320">
        <v>-2077</v>
      </c>
      <c r="DX41" s="320">
        <v>-954</v>
      </c>
      <c r="DY41" s="320">
        <v>-3031</v>
      </c>
      <c r="DZ41" s="320">
        <v>57</v>
      </c>
      <c r="EA41" s="320">
        <v>17512</v>
      </c>
      <c r="EB41" s="320">
        <v>1019</v>
      </c>
      <c r="EC41" s="320">
        <v>-18</v>
      </c>
      <c r="ED41" s="320">
        <v>0</v>
      </c>
      <c r="EE41" s="320">
        <v>0</v>
      </c>
      <c r="EF41" s="320">
        <v>16475</v>
      </c>
      <c r="EG41" s="320">
        <v>188864</v>
      </c>
      <c r="EH41" s="320">
        <v>26479</v>
      </c>
      <c r="EI41" s="320">
        <v>47376</v>
      </c>
      <c r="EJ41" s="320">
        <v>11458</v>
      </c>
      <c r="EK41" s="320">
        <v>274177</v>
      </c>
      <c r="EL41" s="320">
        <v>24157</v>
      </c>
      <c r="EM41" s="320">
        <v>2027</v>
      </c>
      <c r="EN41" s="320">
        <v>0</v>
      </c>
      <c r="EO41" s="320">
        <v>0</v>
      </c>
      <c r="EP41" s="320">
        <v>0</v>
      </c>
      <c r="EQ41" s="320">
        <v>3655</v>
      </c>
      <c r="ER41" s="323">
        <f t="shared" si="14"/>
        <v>316119</v>
      </c>
      <c r="ES41" s="323">
        <f t="shared" si="15"/>
        <v>340281</v>
      </c>
      <c r="ET41" s="323">
        <f t="shared" si="16"/>
        <v>340276</v>
      </c>
      <c r="EU41" s="323">
        <f t="shared" si="10"/>
        <v>-24157</v>
      </c>
      <c r="EV41" s="323">
        <f t="shared" si="17"/>
        <v>66104</v>
      </c>
      <c r="EW41" s="323">
        <f t="shared" si="18"/>
        <v>66104</v>
      </c>
      <c r="EX41" s="323">
        <f t="shared" si="19"/>
        <v>66099</v>
      </c>
      <c r="EY41" s="323">
        <f t="shared" si="20"/>
        <v>57359</v>
      </c>
      <c r="EZ41" s="323">
        <f t="shared" si="21"/>
        <v>31079</v>
      </c>
      <c r="FA41" s="323">
        <f t="shared" si="22"/>
        <v>27234</v>
      </c>
      <c r="FB41" s="323">
        <f t="shared" si="23"/>
        <v>3845</v>
      </c>
      <c r="FC41" s="320">
        <v>0</v>
      </c>
      <c r="FD41" s="320">
        <v>293846</v>
      </c>
      <c r="FE41" s="320">
        <v>8822</v>
      </c>
      <c r="FF41" s="320">
        <v>163822</v>
      </c>
      <c r="FG41" s="320">
        <v>1466</v>
      </c>
      <c r="FH41" s="320">
        <v>3510</v>
      </c>
      <c r="FI41" s="320">
        <v>17400</v>
      </c>
      <c r="FJ41" s="320">
        <v>488866</v>
      </c>
      <c r="FK41" s="320">
        <v>1324</v>
      </c>
      <c r="FL41" s="320">
        <v>6397</v>
      </c>
      <c r="FM41" s="320">
        <v>203</v>
      </c>
      <c r="FN41" s="320">
        <v>0</v>
      </c>
      <c r="FO41" s="320">
        <v>0</v>
      </c>
      <c r="FP41" s="320">
        <v>3563</v>
      </c>
      <c r="FQ41" s="320">
        <v>500353</v>
      </c>
      <c r="FR41" s="320">
        <v>35000</v>
      </c>
      <c r="FT41" s="320">
        <v>1708</v>
      </c>
      <c r="FV41" s="320">
        <v>631</v>
      </c>
      <c r="FW41" s="320">
        <v>14471</v>
      </c>
      <c r="FX41" s="320">
        <v>11868</v>
      </c>
      <c r="FY41" s="320">
        <v>63678</v>
      </c>
      <c r="FZ41" s="320">
        <v>564031</v>
      </c>
      <c r="GA41" s="320">
        <v>0</v>
      </c>
      <c r="GB41" s="320">
        <v>5305</v>
      </c>
      <c r="GC41" s="320">
        <v>35295</v>
      </c>
      <c r="GD41" s="320">
        <v>2183</v>
      </c>
      <c r="GE41" s="320">
        <v>116</v>
      </c>
      <c r="GG41" s="320">
        <v>42899</v>
      </c>
      <c r="GH41" s="320">
        <v>0</v>
      </c>
      <c r="GI41" s="320">
        <v>301</v>
      </c>
      <c r="GJ41" s="320">
        <v>99864</v>
      </c>
      <c r="GK41" s="320">
        <v>159871</v>
      </c>
      <c r="GL41" s="320">
        <v>80354</v>
      </c>
      <c r="GN41" s="320">
        <v>116</v>
      </c>
      <c r="GO41" s="320">
        <v>340390</v>
      </c>
      <c r="GP41" s="320">
        <v>180742</v>
      </c>
      <c r="GQ41" s="320">
        <v>50304</v>
      </c>
      <c r="GR41" s="320">
        <v>130438</v>
      </c>
      <c r="GS41" s="320">
        <v>180742</v>
      </c>
      <c r="GT41" s="320">
        <v>0</v>
      </c>
      <c r="GU41" s="320">
        <v>16034</v>
      </c>
      <c r="GV41" s="325">
        <f t="shared" si="24"/>
        <v>245530</v>
      </c>
      <c r="GW41" s="325">
        <f t="shared" si="12"/>
        <v>46868</v>
      </c>
      <c r="GX41" s="325">
        <f t="shared" si="25"/>
        <v>198662</v>
      </c>
      <c r="GY41" s="315"/>
      <c r="GZ41" s="315"/>
      <c r="HA41" s="315"/>
      <c r="HB41" s="323"/>
      <c r="HC41" s="315"/>
      <c r="HD41" s="315"/>
      <c r="HE41" s="315"/>
      <c r="HF41" s="315"/>
      <c r="HG41" s="315"/>
      <c r="HH41" s="315"/>
      <c r="HI41" s="315"/>
      <c r="HJ41" s="315"/>
      <c r="HK41" s="315"/>
      <c r="HL41" s="315"/>
      <c r="HM41" s="315"/>
      <c r="HN41" s="315"/>
      <c r="HO41" s="315"/>
      <c r="HP41" s="315"/>
      <c r="HQ41" s="315"/>
      <c r="HR41" s="315"/>
      <c r="HS41" s="315"/>
      <c r="HT41" s="315"/>
      <c r="HU41" s="315"/>
      <c r="HV41" s="315"/>
      <c r="HW41" s="315"/>
      <c r="HX41" s="315"/>
      <c r="HY41" s="315"/>
      <c r="HZ41" s="315"/>
      <c r="IA41" s="315"/>
      <c r="IB41" s="315"/>
      <c r="IC41" s="315"/>
      <c r="ID41" s="315"/>
      <c r="IE41" s="315"/>
      <c r="IF41" s="315"/>
      <c r="IG41" s="315"/>
      <c r="IH41" s="315"/>
      <c r="II41" s="315"/>
      <c r="IJ41" s="315"/>
      <c r="IK41" s="315"/>
      <c r="IL41" s="315"/>
      <c r="IM41" s="315"/>
      <c r="IN41" s="315"/>
      <c r="IO41" s="315"/>
      <c r="IP41" s="315"/>
      <c r="IQ41" s="315"/>
      <c r="IR41" s="315"/>
      <c r="IS41" s="315"/>
      <c r="IT41" s="315"/>
      <c r="IU41" s="315"/>
      <c r="IV41" s="315"/>
      <c r="IW41" s="315"/>
      <c r="IX41" s="315"/>
      <c r="IY41" s="315"/>
      <c r="IZ41" s="315"/>
      <c r="JA41" s="315"/>
      <c r="JB41" s="315"/>
      <c r="JC41" s="315"/>
      <c r="JD41" s="315"/>
      <c r="JE41" s="315"/>
      <c r="JF41" s="315"/>
      <c r="JG41" s="315"/>
      <c r="JH41" s="315"/>
      <c r="JI41" s="315"/>
      <c r="JJ41" s="315"/>
      <c r="JK41" s="315"/>
      <c r="JL41" s="315"/>
      <c r="JM41" s="315"/>
      <c r="JN41" s="315"/>
      <c r="JO41" s="315"/>
      <c r="JP41" s="315"/>
      <c r="JQ41" s="315"/>
      <c r="JR41" s="315"/>
      <c r="JS41" s="315"/>
      <c r="JT41" s="315"/>
      <c r="JU41" s="315"/>
      <c r="JV41" s="315"/>
      <c r="JW41" s="315"/>
      <c r="JX41" s="315"/>
      <c r="JY41" s="315"/>
      <c r="JZ41" s="315"/>
      <c r="KA41" s="315"/>
      <c r="KB41" s="315"/>
      <c r="KC41" s="315"/>
      <c r="KD41" s="315"/>
      <c r="KE41" s="315"/>
      <c r="KF41" s="315"/>
      <c r="KG41" s="315"/>
      <c r="KH41" s="315"/>
      <c r="KI41" s="315"/>
      <c r="KJ41" s="315"/>
      <c r="KK41" s="315"/>
      <c r="KL41" s="315"/>
      <c r="KM41" s="315"/>
      <c r="KN41" s="315"/>
      <c r="KO41" s="315"/>
      <c r="KP41" s="315"/>
      <c r="KQ41" s="315"/>
      <c r="KR41" s="315"/>
      <c r="KS41" s="315"/>
      <c r="KT41" s="315"/>
      <c r="KU41" s="315"/>
      <c r="KV41" s="315"/>
      <c r="KW41" s="315"/>
      <c r="KX41" s="315"/>
      <c r="KY41" s="315"/>
      <c r="KZ41" s="315"/>
      <c r="LA41" s="315"/>
      <c r="LB41" s="315"/>
      <c r="LC41" s="315"/>
      <c r="LD41" s="315"/>
      <c r="LE41" s="315"/>
      <c r="LF41" s="315"/>
      <c r="LG41" s="315"/>
      <c r="LH41" s="315"/>
      <c r="LI41" s="315"/>
      <c r="LJ41" s="315"/>
      <c r="LK41" s="315"/>
      <c r="LL41" s="315"/>
      <c r="LM41" s="315"/>
      <c r="LN41" s="315"/>
      <c r="LO41" s="315"/>
      <c r="LP41" s="315"/>
      <c r="LQ41" s="315"/>
      <c r="LR41" s="315"/>
      <c r="LS41" s="315"/>
      <c r="LT41" s="315"/>
      <c r="LU41" s="315"/>
      <c r="LV41" s="315"/>
      <c r="LW41" s="315"/>
      <c r="LX41" s="315"/>
      <c r="LY41" s="315"/>
      <c r="LZ41" s="315"/>
      <c r="MA41" s="315"/>
      <c r="MB41" s="315"/>
      <c r="MC41" s="315"/>
      <c r="MD41" s="315"/>
      <c r="ME41" s="315"/>
      <c r="MF41" s="315"/>
      <c r="MG41" s="315"/>
      <c r="MH41" s="315"/>
      <c r="MI41" s="315"/>
      <c r="MJ41" s="315"/>
      <c r="MK41" s="315"/>
      <c r="ML41" s="315"/>
      <c r="MM41" s="315"/>
      <c r="MN41" s="315"/>
      <c r="MO41" s="315"/>
      <c r="MP41" s="315"/>
      <c r="MQ41" s="315"/>
      <c r="MR41" s="315"/>
      <c r="MS41" s="315"/>
      <c r="MT41" s="315"/>
      <c r="MU41" s="315"/>
      <c r="MV41" s="315"/>
      <c r="MW41" s="315"/>
      <c r="MX41" s="315"/>
      <c r="MY41" s="315"/>
      <c r="MZ41" s="315"/>
      <c r="NA41" s="315"/>
      <c r="NB41" s="315"/>
      <c r="NC41" s="315"/>
      <c r="ND41" s="315"/>
      <c r="NE41" s="315"/>
      <c r="NF41" s="315"/>
      <c r="NG41" s="315"/>
      <c r="NH41" s="315"/>
      <c r="NI41" s="315"/>
      <c r="NJ41" s="315"/>
      <c r="NK41" s="315"/>
      <c r="NL41" s="315"/>
      <c r="NM41" s="315"/>
      <c r="NN41" s="315"/>
      <c r="NO41" s="315"/>
      <c r="NP41" s="315"/>
      <c r="NQ41" s="315"/>
      <c r="NR41" s="315"/>
      <c r="NS41" s="315"/>
      <c r="NT41" s="315"/>
      <c r="NU41" s="315"/>
      <c r="NV41" s="315"/>
      <c r="NW41" s="315"/>
      <c r="NX41" s="315"/>
      <c r="NY41" s="315"/>
      <c r="NZ41" s="315"/>
      <c r="OA41" s="315"/>
      <c r="OB41" s="315"/>
      <c r="OC41" s="315"/>
      <c r="OD41" s="315"/>
      <c r="OE41" s="315"/>
      <c r="OF41" s="315"/>
      <c r="OG41" s="315"/>
      <c r="OH41" s="315"/>
      <c r="OI41" s="315"/>
      <c r="OJ41" s="315"/>
      <c r="OK41" s="315"/>
      <c r="OL41" s="315"/>
      <c r="OM41" s="315"/>
      <c r="ON41" s="315"/>
      <c r="OO41" s="315"/>
      <c r="OP41" s="315"/>
      <c r="OQ41" s="315"/>
      <c r="OR41" s="315"/>
      <c r="OS41" s="315"/>
      <c r="OT41" s="315"/>
      <c r="OU41" s="315"/>
      <c r="OV41" s="315"/>
      <c r="OW41" s="315"/>
      <c r="OX41" s="315"/>
      <c r="OY41" s="315"/>
      <c r="OZ41" s="315"/>
      <c r="PA41" s="315"/>
      <c r="PB41" s="315"/>
      <c r="PC41" s="315"/>
      <c r="PD41" s="315"/>
      <c r="PE41" s="315"/>
      <c r="PF41" s="315"/>
      <c r="PG41" s="315"/>
      <c r="PH41" s="315"/>
      <c r="PI41" s="315"/>
      <c r="PJ41" s="315"/>
      <c r="PK41" s="315"/>
      <c r="PL41" s="315"/>
      <c r="PM41" s="315"/>
      <c r="PN41" s="315"/>
      <c r="PO41" s="315"/>
      <c r="PP41" s="315"/>
      <c r="PQ41" s="315"/>
      <c r="PR41" s="315"/>
      <c r="PS41" s="315"/>
      <c r="PT41" s="315"/>
      <c r="PU41" s="315"/>
      <c r="PV41" s="315"/>
      <c r="PW41" s="315"/>
      <c r="PX41" s="315"/>
      <c r="PY41" s="315"/>
      <c r="PZ41" s="315"/>
      <c r="QA41" s="315"/>
      <c r="QB41" s="315"/>
      <c r="QC41" s="315"/>
      <c r="QD41" s="315"/>
      <c r="QE41" s="315"/>
      <c r="QF41" s="315"/>
      <c r="QG41" s="315"/>
      <c r="QH41" s="315"/>
      <c r="QI41" s="315"/>
      <c r="QJ41" s="315"/>
      <c r="QK41" s="315"/>
      <c r="QL41" s="315"/>
      <c r="QM41" s="315"/>
      <c r="QN41" s="315"/>
      <c r="QO41" s="315"/>
      <c r="QP41" s="315"/>
      <c r="QQ41" s="315"/>
      <c r="QR41" s="315"/>
      <c r="QS41" s="315"/>
      <c r="QT41" s="315"/>
      <c r="QU41" s="315"/>
      <c r="QV41" s="315"/>
      <c r="QW41" s="315"/>
      <c r="QX41" s="315"/>
      <c r="QY41" s="315"/>
      <c r="QZ41" s="315"/>
      <c r="RA41" s="315"/>
      <c r="RB41" s="315"/>
      <c r="RC41" s="315"/>
      <c r="RD41" s="315"/>
      <c r="RE41" s="315"/>
      <c r="RF41" s="315"/>
      <c r="RG41" s="315"/>
      <c r="RH41" s="315"/>
      <c r="RI41" s="315"/>
      <c r="RJ41" s="315"/>
      <c r="RK41" s="315"/>
      <c r="RL41" s="315"/>
      <c r="RM41" s="315"/>
      <c r="RN41" s="315"/>
      <c r="RO41" s="315"/>
      <c r="RP41" s="315"/>
      <c r="RQ41" s="315"/>
      <c r="RR41" s="315"/>
      <c r="RS41" s="315"/>
      <c r="RT41" s="315"/>
      <c r="RU41" s="315"/>
      <c r="RV41" s="315"/>
      <c r="RW41" s="315"/>
      <c r="RX41" s="315"/>
      <c r="RY41" s="315"/>
      <c r="RZ41" s="315"/>
      <c r="SA41" s="315"/>
      <c r="SB41" s="315"/>
      <c r="SC41" s="315"/>
      <c r="SD41" s="315"/>
      <c r="SE41" s="315"/>
      <c r="SF41" s="315"/>
      <c r="SG41" s="315"/>
      <c r="SH41" s="315"/>
      <c r="SI41" s="315"/>
      <c r="SJ41" s="315"/>
      <c r="SK41" s="315"/>
      <c r="SL41" s="315"/>
      <c r="SM41" s="315"/>
      <c r="SN41" s="315"/>
      <c r="SO41" s="315"/>
      <c r="SP41" s="315"/>
      <c r="SQ41" s="315"/>
      <c r="SR41" s="315"/>
      <c r="SS41" s="315"/>
      <c r="ST41" s="315"/>
      <c r="SU41" s="315"/>
      <c r="SV41" s="315"/>
      <c r="SW41" s="315"/>
      <c r="SX41" s="315"/>
      <c r="SY41" s="315"/>
      <c r="SZ41" s="315"/>
      <c r="TA41" s="315"/>
      <c r="TB41" s="315"/>
      <c r="TC41" s="315"/>
      <c r="TD41" s="315"/>
      <c r="TE41" s="315"/>
      <c r="TF41" s="315"/>
      <c r="TG41" s="315"/>
      <c r="TH41" s="315"/>
      <c r="TI41" s="315"/>
      <c r="TJ41" s="315"/>
      <c r="TK41" s="315"/>
      <c r="TL41" s="315"/>
      <c r="TM41" s="315"/>
      <c r="TN41" s="315"/>
      <c r="TO41" s="315"/>
      <c r="TP41" s="315"/>
      <c r="TQ41" s="315"/>
      <c r="TR41" s="315"/>
      <c r="TS41" s="315"/>
      <c r="TT41" s="315"/>
      <c r="TU41" s="315"/>
      <c r="TV41" s="315"/>
      <c r="TW41" s="315"/>
      <c r="TX41" s="315"/>
      <c r="TY41" s="315"/>
      <c r="TZ41" s="315"/>
      <c r="UA41" s="315"/>
      <c r="UB41" s="315"/>
      <c r="UC41" s="315"/>
      <c r="UD41" s="315"/>
    </row>
    <row r="42" spans="1:550" s="320" customFormat="1">
      <c r="A42" s="28" t="s">
        <v>538</v>
      </c>
      <c r="B42" s="28" t="s">
        <v>534</v>
      </c>
      <c r="C42" s="29" t="s">
        <v>242</v>
      </c>
      <c r="D42" s="29" t="s">
        <v>248</v>
      </c>
      <c r="E42" s="105" t="s">
        <v>183</v>
      </c>
      <c r="F42" s="31">
        <v>12</v>
      </c>
      <c r="G42" s="320">
        <v>51280</v>
      </c>
      <c r="H42" s="320">
        <v>22881</v>
      </c>
      <c r="I42" s="320">
        <v>2100</v>
      </c>
      <c r="J42" s="320">
        <v>6602</v>
      </c>
      <c r="K42" s="320">
        <v>118523</v>
      </c>
      <c r="L42" s="320">
        <v>134153</v>
      </c>
      <c r="M42" s="320">
        <v>13067</v>
      </c>
      <c r="N42" s="320">
        <v>1698</v>
      </c>
      <c r="O42" s="320">
        <v>-684</v>
      </c>
      <c r="P42" s="320">
        <v>1014</v>
      </c>
      <c r="Q42" s="320">
        <v>-77</v>
      </c>
      <c r="R42" s="320">
        <v>937</v>
      </c>
      <c r="S42" s="320">
        <v>14004</v>
      </c>
      <c r="T42" s="320">
        <v>4180</v>
      </c>
      <c r="U42" s="320">
        <v>2822</v>
      </c>
      <c r="V42" s="320">
        <v>-2118</v>
      </c>
      <c r="W42" s="320">
        <v>704</v>
      </c>
      <c r="X42" s="320">
        <v>0</v>
      </c>
      <c r="Y42" s="320">
        <v>704</v>
      </c>
      <c r="Z42" s="320">
        <v>4884</v>
      </c>
      <c r="AA42" s="320">
        <v>4609</v>
      </c>
      <c r="AB42" s="320">
        <v>376</v>
      </c>
      <c r="AC42" s="320">
        <v>0</v>
      </c>
      <c r="AD42" s="320">
        <v>376</v>
      </c>
      <c r="AE42" s="320">
        <v>4985</v>
      </c>
      <c r="AF42" s="320">
        <v>0</v>
      </c>
      <c r="AG42" s="320">
        <v>472</v>
      </c>
      <c r="AH42" s="320">
        <v>472</v>
      </c>
      <c r="AI42" s="320">
        <v>0</v>
      </c>
      <c r="AJ42" s="320">
        <v>0</v>
      </c>
      <c r="AK42" s="320">
        <v>0</v>
      </c>
      <c r="AL42" s="320">
        <v>0</v>
      </c>
      <c r="AM42" s="320">
        <v>0</v>
      </c>
      <c r="AN42" s="320">
        <v>0</v>
      </c>
      <c r="AO42" s="320">
        <v>794</v>
      </c>
      <c r="AP42" s="320">
        <v>77</v>
      </c>
      <c r="AQ42" s="320">
        <v>871</v>
      </c>
      <c r="AR42" s="320">
        <v>0</v>
      </c>
      <c r="AS42" s="320">
        <v>0</v>
      </c>
      <c r="AT42" s="320">
        <v>0</v>
      </c>
      <c r="AU42" s="320">
        <v>22650</v>
      </c>
      <c r="AV42" s="320">
        <v>4520</v>
      </c>
      <c r="AW42" s="320">
        <v>0</v>
      </c>
      <c r="AX42" s="320">
        <v>-1954</v>
      </c>
      <c r="AY42" s="320">
        <v>2566</v>
      </c>
      <c r="AZ42" s="320">
        <v>0</v>
      </c>
      <c r="BA42" s="320">
        <v>2566</v>
      </c>
      <c r="BB42" s="320">
        <v>25216</v>
      </c>
      <c r="BC42" s="315"/>
      <c r="BD42" s="315"/>
      <c r="BE42" s="315">
        <v>19759</v>
      </c>
      <c r="BF42" s="315">
        <v>5457</v>
      </c>
      <c r="BG42" s="315"/>
      <c r="BH42" s="315"/>
      <c r="BI42" s="320">
        <v>63004</v>
      </c>
      <c r="BJ42" s="320">
        <v>617</v>
      </c>
      <c r="BK42" s="320">
        <v>1954</v>
      </c>
      <c r="BL42" s="320">
        <v>2571</v>
      </c>
      <c r="BM42" s="320">
        <v>2571</v>
      </c>
      <c r="BN42" s="320">
        <v>65575</v>
      </c>
      <c r="BO42" s="320">
        <v>51919</v>
      </c>
      <c r="BP42" s="320">
        <v>2990</v>
      </c>
      <c r="BQ42" s="320">
        <v>48929</v>
      </c>
      <c r="BR42" s="320">
        <v>7296</v>
      </c>
      <c r="BS42" s="320">
        <v>1619</v>
      </c>
      <c r="BT42" s="320">
        <v>5677</v>
      </c>
      <c r="BU42" s="320">
        <v>27408</v>
      </c>
      <c r="BV42" s="320">
        <v>26251</v>
      </c>
      <c r="BW42" s="320">
        <v>1157</v>
      </c>
      <c r="BX42" s="320">
        <v>9066</v>
      </c>
      <c r="BY42" s="320">
        <v>1352</v>
      </c>
      <c r="BZ42" s="320">
        <v>7714</v>
      </c>
      <c r="CA42" s="320">
        <v>2711</v>
      </c>
      <c r="CB42" s="320">
        <v>968</v>
      </c>
      <c r="CC42" s="320">
        <v>1743</v>
      </c>
      <c r="CD42" s="320">
        <v>5596</v>
      </c>
      <c r="CE42" s="320">
        <v>959</v>
      </c>
      <c r="CF42" s="320">
        <v>4637</v>
      </c>
      <c r="CJ42" s="320">
        <v>38447</v>
      </c>
      <c r="CK42" s="320">
        <v>10130</v>
      </c>
      <c r="CL42" s="320">
        <v>28317</v>
      </c>
      <c r="CM42" s="320">
        <v>0</v>
      </c>
      <c r="CO42" s="320">
        <v>0</v>
      </c>
      <c r="CP42" s="320">
        <v>3215</v>
      </c>
      <c r="CQ42" s="320">
        <v>1364</v>
      </c>
      <c r="CR42" s="320">
        <v>1851</v>
      </c>
      <c r="CS42" s="320">
        <v>2239</v>
      </c>
      <c r="CT42" s="320">
        <v>0</v>
      </c>
      <c r="CU42" s="320">
        <v>2239</v>
      </c>
      <c r="CV42" s="320">
        <v>139</v>
      </c>
      <c r="CW42" s="320">
        <v>0</v>
      </c>
      <c r="CX42" s="320">
        <v>139</v>
      </c>
      <c r="CY42" s="320">
        <v>0</v>
      </c>
      <c r="CZ42" s="320">
        <v>0</v>
      </c>
      <c r="DA42" s="320">
        <v>0</v>
      </c>
      <c r="DB42" s="320">
        <v>3883</v>
      </c>
      <c r="DC42" s="320">
        <v>196</v>
      </c>
      <c r="DD42" s="320">
        <v>3687</v>
      </c>
      <c r="DE42" s="320">
        <v>2486</v>
      </c>
      <c r="DF42" s="320">
        <v>2309</v>
      </c>
      <c r="DI42" s="320">
        <v>0</v>
      </c>
      <c r="DJ42" s="320">
        <v>0</v>
      </c>
      <c r="DK42" s="320">
        <v>0</v>
      </c>
      <c r="DL42" s="320">
        <v>0</v>
      </c>
      <c r="DM42" s="320">
        <v>0</v>
      </c>
      <c r="DN42" s="320">
        <v>154405</v>
      </c>
      <c r="DO42" s="320">
        <v>46006</v>
      </c>
      <c r="DP42" s="320">
        <v>108399</v>
      </c>
      <c r="DQ42" s="320">
        <v>14080</v>
      </c>
      <c r="DR42" s="320">
        <v>15698</v>
      </c>
      <c r="DS42" s="320">
        <v>-1618</v>
      </c>
      <c r="DT42" s="320">
        <v>168485</v>
      </c>
      <c r="DU42" s="320">
        <v>61704</v>
      </c>
      <c r="DV42" s="320">
        <v>106781</v>
      </c>
      <c r="DW42" s="320">
        <v>-532</v>
      </c>
      <c r="DX42" s="320">
        <v>128</v>
      </c>
      <c r="DY42" s="320">
        <v>-404</v>
      </c>
      <c r="DZ42" s="320">
        <v>0</v>
      </c>
      <c r="EA42" s="320">
        <v>9723</v>
      </c>
      <c r="EB42" s="320">
        <v>1295</v>
      </c>
      <c r="EC42" s="320">
        <v>2141</v>
      </c>
      <c r="ED42" s="320">
        <v>210</v>
      </c>
      <c r="EE42" s="320">
        <v>5</v>
      </c>
      <c r="EF42" s="320">
        <v>10569</v>
      </c>
      <c r="EG42" s="320">
        <v>85103</v>
      </c>
      <c r="EH42" s="320">
        <v>12283</v>
      </c>
      <c r="EI42" s="320">
        <v>21137</v>
      </c>
      <c r="EJ42" s="320">
        <v>3536</v>
      </c>
      <c r="EK42" s="320">
        <v>122059</v>
      </c>
      <c r="EL42" s="320">
        <v>4392</v>
      </c>
      <c r="EM42" s="320">
        <v>1423</v>
      </c>
      <c r="EN42" s="320">
        <v>0</v>
      </c>
      <c r="EO42" s="320">
        <v>-806</v>
      </c>
      <c r="EP42" s="320">
        <v>0</v>
      </c>
      <c r="EQ42" s="320">
        <v>5137</v>
      </c>
      <c r="ER42" s="323">
        <f t="shared" si="14"/>
        <v>180349</v>
      </c>
      <c r="ES42" s="323">
        <f t="shared" si="15"/>
        <v>184741</v>
      </c>
      <c r="ET42" s="323">
        <f t="shared" si="16"/>
        <v>184741</v>
      </c>
      <c r="EU42" s="323">
        <f t="shared" si="10"/>
        <v>-4392</v>
      </c>
      <c r="EV42" s="323">
        <f t="shared" si="17"/>
        <v>62682</v>
      </c>
      <c r="EW42" s="323">
        <f t="shared" si="18"/>
        <v>46984</v>
      </c>
      <c r="EX42" s="323">
        <f t="shared" si="19"/>
        <v>46984</v>
      </c>
      <c r="EY42" s="323">
        <f t="shared" si="20"/>
        <v>28317</v>
      </c>
      <c r="EZ42" s="323">
        <f t="shared" si="21"/>
        <v>41488</v>
      </c>
      <c r="FA42" s="323">
        <f t="shared" si="22"/>
        <v>41949</v>
      </c>
      <c r="FB42" s="323">
        <f t="shared" si="23"/>
        <v>-461</v>
      </c>
      <c r="FC42" s="320">
        <v>130844</v>
      </c>
      <c r="FD42" s="320">
        <v>134179</v>
      </c>
      <c r="FE42" s="320">
        <v>5009</v>
      </c>
      <c r="FF42" s="320">
        <v>33756</v>
      </c>
      <c r="FG42" s="320">
        <v>0</v>
      </c>
      <c r="FH42" s="320">
        <v>3457</v>
      </c>
      <c r="FI42" s="320">
        <v>1524</v>
      </c>
      <c r="FJ42" s="320">
        <v>308769</v>
      </c>
      <c r="FK42" s="320">
        <v>890</v>
      </c>
      <c r="FL42" s="320">
        <v>5689</v>
      </c>
      <c r="FM42" s="320">
        <v>634</v>
      </c>
      <c r="FN42" s="320">
        <v>0</v>
      </c>
      <c r="FO42" s="320">
        <v>6206</v>
      </c>
      <c r="FP42" s="320">
        <v>2</v>
      </c>
      <c r="FQ42" s="320">
        <v>322190</v>
      </c>
      <c r="FR42" s="320">
        <v>10000</v>
      </c>
      <c r="FT42" s="320">
        <v>286</v>
      </c>
      <c r="FV42" s="320">
        <v>460</v>
      </c>
      <c r="FW42" s="320">
        <v>11010</v>
      </c>
      <c r="FX42" s="320">
        <v>20481</v>
      </c>
      <c r="FY42" s="320">
        <v>42237</v>
      </c>
      <c r="FZ42" s="320">
        <v>364427</v>
      </c>
      <c r="GA42" s="320">
        <v>0</v>
      </c>
      <c r="GB42" s="320">
        <v>7178</v>
      </c>
      <c r="GC42" s="320">
        <v>24040</v>
      </c>
      <c r="GD42" s="320">
        <v>374</v>
      </c>
      <c r="GE42" s="320">
        <v>0</v>
      </c>
      <c r="GG42" s="320">
        <v>31592</v>
      </c>
      <c r="GH42" s="320">
        <v>0</v>
      </c>
      <c r="GI42" s="320">
        <v>548</v>
      </c>
      <c r="GJ42" s="320">
        <v>78887</v>
      </c>
      <c r="GK42" s="320">
        <v>115726</v>
      </c>
      <c r="GL42" s="320">
        <v>46883</v>
      </c>
      <c r="GN42" s="320">
        <v>0</v>
      </c>
      <c r="GO42" s="320">
        <v>242044</v>
      </c>
      <c r="GP42" s="320">
        <v>90791</v>
      </c>
      <c r="GQ42" s="320">
        <v>25216</v>
      </c>
      <c r="GR42" s="320">
        <v>65575</v>
      </c>
      <c r="GS42" s="320">
        <v>90791</v>
      </c>
      <c r="GT42" s="320">
        <v>130844</v>
      </c>
      <c r="GU42" s="320">
        <v>15633</v>
      </c>
      <c r="GV42" s="325">
        <f t="shared" si="24"/>
        <v>169787</v>
      </c>
      <c r="GW42" s="325">
        <f t="shared" si="12"/>
        <v>30481</v>
      </c>
      <c r="GX42" s="325">
        <f t="shared" si="25"/>
        <v>139306</v>
      </c>
      <c r="GY42" s="315"/>
      <c r="GZ42" s="315"/>
      <c r="HA42" s="315"/>
      <c r="HB42" s="323"/>
      <c r="HC42" s="315"/>
      <c r="HD42" s="315"/>
      <c r="HE42" s="315"/>
      <c r="HF42" s="315"/>
      <c r="HG42" s="315"/>
      <c r="HH42" s="315"/>
      <c r="HI42" s="315"/>
      <c r="HJ42" s="315"/>
      <c r="HK42" s="315"/>
      <c r="HL42" s="315"/>
      <c r="HM42" s="315"/>
      <c r="HN42" s="315"/>
      <c r="HO42" s="315"/>
      <c r="HP42" s="315"/>
      <c r="HQ42" s="315"/>
      <c r="HR42" s="315"/>
      <c r="HS42" s="315"/>
      <c r="HT42" s="315"/>
      <c r="HU42" s="315"/>
      <c r="HV42" s="315"/>
      <c r="HW42" s="315"/>
      <c r="HX42" s="315"/>
      <c r="HY42" s="315"/>
      <c r="HZ42" s="315"/>
      <c r="IA42" s="315"/>
      <c r="IB42" s="315"/>
      <c r="IC42" s="315"/>
      <c r="ID42" s="315"/>
      <c r="IE42" s="315"/>
      <c r="IF42" s="315"/>
      <c r="IG42" s="315"/>
      <c r="IH42" s="315"/>
      <c r="II42" s="315"/>
      <c r="IJ42" s="315"/>
      <c r="IK42" s="315"/>
      <c r="IL42" s="315"/>
      <c r="IM42" s="315"/>
      <c r="IN42" s="315"/>
      <c r="IO42" s="315"/>
      <c r="IP42" s="315"/>
      <c r="IQ42" s="315"/>
      <c r="IR42" s="315"/>
      <c r="IS42" s="315"/>
      <c r="IT42" s="315"/>
      <c r="IU42" s="315"/>
      <c r="IV42" s="315"/>
      <c r="IW42" s="315"/>
      <c r="IX42" s="315"/>
      <c r="IY42" s="315"/>
      <c r="IZ42" s="315"/>
      <c r="JA42" s="315"/>
      <c r="JB42" s="315"/>
      <c r="JC42" s="315"/>
      <c r="JD42" s="315"/>
      <c r="JE42" s="315"/>
      <c r="JF42" s="315"/>
      <c r="JG42" s="315"/>
      <c r="JH42" s="315"/>
      <c r="JI42" s="315"/>
      <c r="JJ42" s="315"/>
      <c r="JK42" s="315"/>
      <c r="JL42" s="315"/>
      <c r="JM42" s="315"/>
      <c r="JN42" s="315"/>
      <c r="JO42" s="315"/>
      <c r="JP42" s="315"/>
      <c r="JQ42" s="315"/>
      <c r="JR42" s="315"/>
      <c r="JS42" s="315"/>
      <c r="JT42" s="315"/>
      <c r="JU42" s="315"/>
      <c r="JV42" s="315"/>
      <c r="JW42" s="315"/>
      <c r="JX42" s="315"/>
      <c r="JY42" s="315"/>
      <c r="JZ42" s="315"/>
      <c r="KA42" s="315"/>
      <c r="KB42" s="315"/>
      <c r="KC42" s="315"/>
      <c r="KD42" s="315"/>
      <c r="KE42" s="315"/>
      <c r="KF42" s="315"/>
      <c r="KG42" s="315"/>
      <c r="KH42" s="315"/>
      <c r="KI42" s="315"/>
      <c r="KJ42" s="315"/>
      <c r="KK42" s="315"/>
      <c r="KL42" s="315"/>
      <c r="KM42" s="315"/>
      <c r="KN42" s="315"/>
      <c r="KO42" s="315"/>
      <c r="KP42" s="315"/>
      <c r="KQ42" s="315"/>
      <c r="KR42" s="315"/>
      <c r="KS42" s="315"/>
      <c r="KT42" s="315"/>
      <c r="KU42" s="315"/>
      <c r="KV42" s="315"/>
      <c r="KW42" s="315"/>
      <c r="KX42" s="315"/>
      <c r="KY42" s="315"/>
      <c r="KZ42" s="315"/>
      <c r="LA42" s="315"/>
      <c r="LB42" s="315"/>
      <c r="LC42" s="315"/>
      <c r="LD42" s="315"/>
      <c r="LE42" s="315"/>
      <c r="LF42" s="315"/>
      <c r="LG42" s="315"/>
      <c r="LH42" s="315"/>
      <c r="LI42" s="315"/>
      <c r="LJ42" s="315"/>
      <c r="LK42" s="315"/>
      <c r="LL42" s="315"/>
      <c r="LM42" s="315"/>
      <c r="LN42" s="315"/>
      <c r="LO42" s="315"/>
      <c r="LP42" s="315"/>
      <c r="LQ42" s="315"/>
      <c r="LR42" s="315"/>
      <c r="LS42" s="315"/>
      <c r="LT42" s="315"/>
      <c r="LU42" s="315"/>
      <c r="LV42" s="315"/>
      <c r="LW42" s="315"/>
      <c r="LX42" s="315"/>
      <c r="LY42" s="315"/>
      <c r="LZ42" s="315"/>
      <c r="MA42" s="315"/>
      <c r="MB42" s="315"/>
      <c r="MC42" s="315"/>
      <c r="MD42" s="315"/>
      <c r="ME42" s="315"/>
      <c r="MF42" s="315"/>
      <c r="MG42" s="315"/>
      <c r="MH42" s="315"/>
      <c r="MI42" s="315"/>
      <c r="MJ42" s="315"/>
      <c r="MK42" s="315"/>
      <c r="ML42" s="315"/>
      <c r="MM42" s="315"/>
      <c r="MN42" s="315"/>
      <c r="MO42" s="315"/>
      <c r="MP42" s="315"/>
      <c r="MQ42" s="315"/>
      <c r="MR42" s="315"/>
      <c r="MS42" s="315"/>
      <c r="MT42" s="315"/>
      <c r="MU42" s="315"/>
      <c r="MV42" s="315"/>
      <c r="MW42" s="315"/>
      <c r="MX42" s="315"/>
      <c r="MY42" s="315"/>
      <c r="MZ42" s="315"/>
      <c r="NA42" s="315"/>
      <c r="NB42" s="315"/>
      <c r="NC42" s="315"/>
      <c r="ND42" s="315"/>
      <c r="NE42" s="315"/>
      <c r="NF42" s="315"/>
      <c r="NG42" s="315"/>
      <c r="NH42" s="315"/>
      <c r="NI42" s="315"/>
      <c r="NJ42" s="315"/>
      <c r="NK42" s="315"/>
      <c r="NL42" s="315"/>
      <c r="NM42" s="315"/>
      <c r="NN42" s="315"/>
      <c r="NO42" s="315"/>
      <c r="NP42" s="315"/>
      <c r="NQ42" s="315"/>
      <c r="NR42" s="315"/>
      <c r="NS42" s="315"/>
      <c r="NT42" s="315"/>
      <c r="NU42" s="315"/>
      <c r="NV42" s="315"/>
      <c r="NW42" s="315"/>
      <c r="NX42" s="315"/>
      <c r="NY42" s="315"/>
      <c r="NZ42" s="315"/>
      <c r="OA42" s="315"/>
      <c r="OB42" s="315"/>
      <c r="OC42" s="315"/>
      <c r="OD42" s="315"/>
      <c r="OE42" s="315"/>
      <c r="OF42" s="315"/>
      <c r="OG42" s="315"/>
      <c r="OH42" s="315"/>
      <c r="OI42" s="315"/>
      <c r="OJ42" s="315"/>
      <c r="OK42" s="315"/>
      <c r="OL42" s="315"/>
      <c r="OM42" s="315"/>
      <c r="ON42" s="315"/>
      <c r="OO42" s="315"/>
      <c r="OP42" s="315"/>
      <c r="OQ42" s="315"/>
      <c r="OR42" s="315"/>
      <c r="OS42" s="315"/>
      <c r="OT42" s="315"/>
      <c r="OU42" s="315"/>
      <c r="OV42" s="315"/>
      <c r="OW42" s="315"/>
      <c r="OX42" s="315"/>
      <c r="OY42" s="315"/>
      <c r="OZ42" s="315"/>
      <c r="PA42" s="315"/>
      <c r="PB42" s="315"/>
      <c r="PC42" s="315"/>
      <c r="PD42" s="315"/>
      <c r="PE42" s="315"/>
      <c r="PF42" s="315"/>
      <c r="PG42" s="315"/>
      <c r="PH42" s="315"/>
      <c r="PI42" s="315"/>
      <c r="PJ42" s="315"/>
      <c r="PK42" s="315"/>
      <c r="PL42" s="315"/>
      <c r="PM42" s="315"/>
      <c r="PN42" s="315"/>
      <c r="PO42" s="315"/>
      <c r="PP42" s="315"/>
      <c r="PQ42" s="315"/>
      <c r="PR42" s="315"/>
      <c r="PS42" s="315"/>
      <c r="PT42" s="315"/>
      <c r="PU42" s="315"/>
      <c r="PV42" s="315"/>
      <c r="PW42" s="315"/>
      <c r="PX42" s="315"/>
      <c r="PY42" s="315"/>
      <c r="PZ42" s="315"/>
      <c r="QA42" s="315"/>
      <c r="QB42" s="315"/>
      <c r="QC42" s="315"/>
      <c r="QD42" s="315"/>
      <c r="QE42" s="315"/>
      <c r="QF42" s="315"/>
      <c r="QG42" s="315"/>
      <c r="QH42" s="315"/>
      <c r="QI42" s="315"/>
      <c r="QJ42" s="315"/>
      <c r="QK42" s="315"/>
      <c r="QL42" s="315"/>
      <c r="QM42" s="315"/>
      <c r="QN42" s="315"/>
      <c r="QO42" s="315"/>
      <c r="QP42" s="315"/>
      <c r="QQ42" s="315"/>
      <c r="QR42" s="315"/>
      <c r="QS42" s="315"/>
      <c r="QT42" s="315"/>
      <c r="QU42" s="315"/>
      <c r="QV42" s="315"/>
      <c r="QW42" s="315"/>
      <c r="QX42" s="315"/>
      <c r="QY42" s="315"/>
      <c r="QZ42" s="315"/>
      <c r="RA42" s="315"/>
      <c r="RB42" s="315"/>
      <c r="RC42" s="315"/>
      <c r="RD42" s="315"/>
      <c r="RE42" s="315"/>
      <c r="RF42" s="315"/>
      <c r="RG42" s="315"/>
      <c r="RH42" s="315"/>
      <c r="RI42" s="315"/>
      <c r="RJ42" s="315"/>
      <c r="RK42" s="315"/>
      <c r="RL42" s="315"/>
      <c r="RM42" s="315"/>
      <c r="RN42" s="315"/>
      <c r="RO42" s="315"/>
      <c r="RP42" s="315"/>
      <c r="RQ42" s="315"/>
      <c r="RR42" s="315"/>
      <c r="RS42" s="315"/>
      <c r="RT42" s="315"/>
      <c r="RU42" s="315"/>
      <c r="RV42" s="315"/>
      <c r="RW42" s="315"/>
      <c r="RX42" s="315"/>
      <c r="RY42" s="315"/>
      <c r="RZ42" s="315"/>
      <c r="SA42" s="315"/>
      <c r="SB42" s="315"/>
      <c r="SC42" s="315"/>
      <c r="SD42" s="315"/>
      <c r="SE42" s="315"/>
      <c r="SF42" s="315"/>
      <c r="SG42" s="315"/>
      <c r="SH42" s="315"/>
      <c r="SI42" s="315"/>
      <c r="SJ42" s="315"/>
      <c r="SK42" s="315"/>
      <c r="SL42" s="315"/>
      <c r="SM42" s="315"/>
      <c r="SN42" s="315"/>
      <c r="SO42" s="315"/>
      <c r="SP42" s="315"/>
      <c r="SQ42" s="315"/>
      <c r="SR42" s="315"/>
      <c r="SS42" s="315"/>
      <c r="ST42" s="315"/>
      <c r="SU42" s="315"/>
      <c r="SV42" s="315"/>
      <c r="SW42" s="315"/>
      <c r="SX42" s="315"/>
      <c r="SY42" s="315"/>
      <c r="SZ42" s="315"/>
      <c r="TA42" s="315"/>
      <c r="TB42" s="315"/>
      <c r="TC42" s="315"/>
      <c r="TD42" s="315"/>
      <c r="TE42" s="315"/>
      <c r="TF42" s="315"/>
      <c r="TG42" s="315"/>
      <c r="TH42" s="315"/>
      <c r="TI42" s="315"/>
      <c r="TJ42" s="315"/>
      <c r="TK42" s="315"/>
      <c r="TL42" s="315"/>
      <c r="TM42" s="315"/>
      <c r="TN42" s="315"/>
      <c r="TO42" s="315"/>
      <c r="TP42" s="315"/>
      <c r="TQ42" s="315"/>
      <c r="TR42" s="315"/>
      <c r="TS42" s="315"/>
      <c r="TT42" s="315"/>
      <c r="TU42" s="315"/>
      <c r="TV42" s="315"/>
      <c r="TW42" s="315"/>
      <c r="TX42" s="315"/>
      <c r="TY42" s="315"/>
      <c r="TZ42" s="315"/>
      <c r="UA42" s="315"/>
      <c r="UB42" s="315"/>
      <c r="UC42" s="315"/>
      <c r="UD42" s="315"/>
    </row>
    <row r="43" spans="1:550" s="320" customFormat="1">
      <c r="A43" s="28" t="s">
        <v>539</v>
      </c>
      <c r="B43" s="28" t="s">
        <v>534</v>
      </c>
      <c r="C43" s="29" t="s">
        <v>242</v>
      </c>
      <c r="D43" s="29" t="s">
        <v>249</v>
      </c>
      <c r="E43" s="105" t="s">
        <v>183</v>
      </c>
      <c r="F43" s="31">
        <v>12</v>
      </c>
      <c r="G43" s="320">
        <v>150830</v>
      </c>
      <c r="H43" s="320">
        <v>68364</v>
      </c>
      <c r="I43" s="320">
        <v>5600</v>
      </c>
      <c r="J43" s="320">
        <v>19138</v>
      </c>
      <c r="K43" s="320">
        <v>366570</v>
      </c>
      <c r="L43" s="320">
        <v>366570</v>
      </c>
      <c r="M43" s="320">
        <v>59958</v>
      </c>
      <c r="N43" s="320">
        <v>-27786</v>
      </c>
      <c r="O43" s="320">
        <v>29936</v>
      </c>
      <c r="P43" s="320">
        <v>2150</v>
      </c>
      <c r="Q43" s="320">
        <v>1644</v>
      </c>
      <c r="R43" s="320">
        <v>3794</v>
      </c>
      <c r="S43" s="320">
        <v>63752</v>
      </c>
      <c r="T43" s="320">
        <v>0</v>
      </c>
      <c r="U43" s="320">
        <v>0</v>
      </c>
      <c r="V43" s="320">
        <v>0</v>
      </c>
      <c r="W43" s="320">
        <v>0</v>
      </c>
      <c r="X43" s="320">
        <v>0</v>
      </c>
      <c r="Y43" s="320">
        <v>0</v>
      </c>
      <c r="Z43" s="320">
        <v>0</v>
      </c>
      <c r="AA43" s="320">
        <v>700</v>
      </c>
      <c r="AB43" s="320">
        <v>70</v>
      </c>
      <c r="AC43" s="320">
        <v>-70</v>
      </c>
      <c r="AD43" s="320">
        <v>0</v>
      </c>
      <c r="AE43" s="320">
        <v>700</v>
      </c>
      <c r="AF43" s="320">
        <v>0</v>
      </c>
      <c r="AG43" s="320">
        <v>0</v>
      </c>
      <c r="AH43" s="320">
        <v>0</v>
      </c>
      <c r="AI43" s="320">
        <v>4412</v>
      </c>
      <c r="AJ43" s="320">
        <v>-1275</v>
      </c>
      <c r="AK43" s="320">
        <v>3137</v>
      </c>
      <c r="AL43" s="320">
        <v>1674</v>
      </c>
      <c r="AM43" s="320">
        <v>-310</v>
      </c>
      <c r="AN43" s="320">
        <v>1364</v>
      </c>
      <c r="AO43" s="320">
        <v>2849</v>
      </c>
      <c r="AP43" s="320">
        <v>265</v>
      </c>
      <c r="AQ43" s="320">
        <v>3114</v>
      </c>
      <c r="AR43" s="320">
        <v>0</v>
      </c>
      <c r="AS43" s="320">
        <v>0</v>
      </c>
      <c r="AT43" s="320">
        <v>0</v>
      </c>
      <c r="AU43" s="320">
        <v>69593</v>
      </c>
      <c r="AV43" s="320">
        <v>-27786</v>
      </c>
      <c r="AW43" s="320">
        <v>254</v>
      </c>
      <c r="AX43" s="320">
        <v>30006</v>
      </c>
      <c r="AY43" s="320">
        <v>2474</v>
      </c>
      <c r="AZ43" s="320">
        <v>0</v>
      </c>
      <c r="BA43" s="320">
        <v>2474</v>
      </c>
      <c r="BB43" s="320">
        <v>72067</v>
      </c>
      <c r="BC43" s="315"/>
      <c r="BD43" s="315"/>
      <c r="BE43" s="315">
        <v>68230</v>
      </c>
      <c r="BF43" s="315">
        <v>3837</v>
      </c>
      <c r="BG43" s="315"/>
      <c r="BH43" s="315"/>
      <c r="BI43" s="320">
        <v>-242287</v>
      </c>
      <c r="BJ43" s="320">
        <v>-88016</v>
      </c>
      <c r="BK43" s="320">
        <v>-30006</v>
      </c>
      <c r="BL43" s="320">
        <v>-118022</v>
      </c>
      <c r="BM43" s="320">
        <v>-118022</v>
      </c>
      <c r="BN43" s="320">
        <v>-360309</v>
      </c>
      <c r="BO43" s="320">
        <v>152921</v>
      </c>
      <c r="BP43" s="320">
        <v>7007</v>
      </c>
      <c r="BQ43" s="320">
        <v>145914</v>
      </c>
      <c r="BR43" s="320">
        <v>26055</v>
      </c>
      <c r="BS43" s="320">
        <v>4225</v>
      </c>
      <c r="BT43" s="320">
        <v>21830</v>
      </c>
      <c r="BU43" s="320">
        <v>57832</v>
      </c>
      <c r="BV43" s="320">
        <v>47453</v>
      </c>
      <c r="BW43" s="320">
        <v>10379</v>
      </c>
      <c r="BX43" s="320">
        <v>33291</v>
      </c>
      <c r="BY43" s="320">
        <v>7842</v>
      </c>
      <c r="BZ43" s="320">
        <v>25449</v>
      </c>
      <c r="CA43" s="320">
        <v>11761</v>
      </c>
      <c r="CB43" s="320">
        <v>2968</v>
      </c>
      <c r="CC43" s="320">
        <v>8793</v>
      </c>
      <c r="CD43" s="320">
        <v>25652</v>
      </c>
      <c r="CE43" s="320">
        <v>1022</v>
      </c>
      <c r="CF43" s="320">
        <v>24630</v>
      </c>
      <c r="CJ43" s="320">
        <v>112456</v>
      </c>
      <c r="CK43" s="320">
        <v>22953</v>
      </c>
      <c r="CL43" s="320">
        <v>89503</v>
      </c>
      <c r="CM43" s="320">
        <v>0</v>
      </c>
      <c r="CO43" s="320">
        <v>0</v>
      </c>
      <c r="CP43" s="320">
        <v>8859</v>
      </c>
      <c r="CQ43" s="320">
        <v>4012</v>
      </c>
      <c r="CR43" s="320">
        <v>4847</v>
      </c>
      <c r="CS43" s="320">
        <v>6779</v>
      </c>
      <c r="CT43" s="320">
        <v>1</v>
      </c>
      <c r="CU43" s="320">
        <v>6778</v>
      </c>
      <c r="CV43" s="320">
        <v>3681</v>
      </c>
      <c r="CW43" s="320">
        <v>57</v>
      </c>
      <c r="CX43" s="320">
        <v>3624</v>
      </c>
      <c r="CY43" s="320">
        <v>0</v>
      </c>
      <c r="CZ43" s="320">
        <v>0</v>
      </c>
      <c r="DA43" s="320">
        <v>0</v>
      </c>
      <c r="DB43" s="320">
        <v>43045</v>
      </c>
      <c r="DC43" s="320">
        <v>27708</v>
      </c>
      <c r="DD43" s="320">
        <v>15337</v>
      </c>
      <c r="DE43" s="320">
        <v>13643</v>
      </c>
      <c r="DF43" s="320">
        <v>11154</v>
      </c>
      <c r="DI43" s="320">
        <v>0</v>
      </c>
      <c r="DJ43" s="320">
        <v>0</v>
      </c>
      <c r="DK43" s="320">
        <v>0</v>
      </c>
      <c r="DL43" s="320">
        <v>0</v>
      </c>
      <c r="DM43" s="320">
        <v>0</v>
      </c>
      <c r="DN43" s="320">
        <v>495975</v>
      </c>
      <c r="DO43" s="320">
        <v>127737</v>
      </c>
      <c r="DP43" s="320">
        <v>368238</v>
      </c>
      <c r="DQ43" s="320">
        <v>0</v>
      </c>
      <c r="DR43" s="320">
        <v>0</v>
      </c>
      <c r="DS43" s="320">
        <v>0</v>
      </c>
      <c r="DT43" s="320">
        <v>495975</v>
      </c>
      <c r="DU43" s="320">
        <v>127737</v>
      </c>
      <c r="DV43" s="320">
        <v>368238</v>
      </c>
      <c r="DW43" s="320">
        <v>-611</v>
      </c>
      <c r="DX43" s="320">
        <v>0</v>
      </c>
      <c r="DY43" s="320">
        <v>-611</v>
      </c>
      <c r="DZ43" s="320">
        <v>16</v>
      </c>
      <c r="EA43" s="320">
        <v>19171</v>
      </c>
      <c r="EB43" s="320">
        <v>248</v>
      </c>
      <c r="EC43" s="320">
        <v>23889</v>
      </c>
      <c r="ED43" s="320">
        <v>0</v>
      </c>
      <c r="EE43" s="320">
        <v>0</v>
      </c>
      <c r="EF43" s="320">
        <v>42812</v>
      </c>
      <c r="EG43" s="320">
        <v>262152</v>
      </c>
      <c r="EH43" s="320">
        <v>41403</v>
      </c>
      <c r="EI43" s="320">
        <v>63015</v>
      </c>
      <c r="EJ43" s="320">
        <v>17289</v>
      </c>
      <c r="EK43" s="320">
        <v>383859</v>
      </c>
      <c r="EL43" s="320">
        <v>-27843</v>
      </c>
      <c r="EM43" s="320">
        <v>13437</v>
      </c>
      <c r="EN43" s="320">
        <v>0</v>
      </c>
      <c r="EO43" s="320">
        <v>-101453</v>
      </c>
      <c r="EP43" s="320">
        <v>254</v>
      </c>
      <c r="EQ43" s="320">
        <v>-115548</v>
      </c>
      <c r="ER43" s="323">
        <f t="shared" si="14"/>
        <v>539035</v>
      </c>
      <c r="ES43" s="323">
        <f t="shared" si="15"/>
        <v>511249</v>
      </c>
      <c r="ET43" s="323">
        <f t="shared" si="16"/>
        <v>511192</v>
      </c>
      <c r="EU43" s="323">
        <f t="shared" si="10"/>
        <v>27843</v>
      </c>
      <c r="EV43" s="323">
        <f t="shared" si="17"/>
        <v>127390</v>
      </c>
      <c r="EW43" s="323">
        <f t="shared" si="18"/>
        <v>127390</v>
      </c>
      <c r="EX43" s="323">
        <f t="shared" si="19"/>
        <v>127333</v>
      </c>
      <c r="EY43" s="323">
        <f t="shared" si="20"/>
        <v>89503</v>
      </c>
      <c r="EZ43" s="323">
        <f t="shared" si="21"/>
        <v>57832</v>
      </c>
      <c r="FA43" s="323">
        <f t="shared" si="22"/>
        <v>47453</v>
      </c>
      <c r="FB43" s="323">
        <f t="shared" si="23"/>
        <v>10379</v>
      </c>
      <c r="FC43" s="320">
        <v>0</v>
      </c>
      <c r="FD43" s="320">
        <v>556340</v>
      </c>
      <c r="FE43" s="320">
        <v>22701</v>
      </c>
      <c r="FF43" s="320">
        <v>96359</v>
      </c>
      <c r="FG43" s="320">
        <v>1133</v>
      </c>
      <c r="FH43" s="320">
        <v>5371</v>
      </c>
      <c r="FI43" s="320">
        <v>2887</v>
      </c>
      <c r="FJ43" s="320">
        <v>684791</v>
      </c>
      <c r="FK43" s="320">
        <v>2137</v>
      </c>
      <c r="FL43" s="320">
        <v>0</v>
      </c>
      <c r="FM43" s="320">
        <v>2115</v>
      </c>
      <c r="FN43" s="320">
        <v>0</v>
      </c>
      <c r="FO43" s="320">
        <v>0</v>
      </c>
      <c r="FP43" s="320">
        <v>213</v>
      </c>
      <c r="FQ43" s="320">
        <v>689256</v>
      </c>
      <c r="FR43" s="320">
        <v>0</v>
      </c>
      <c r="FT43" s="320">
        <v>670</v>
      </c>
      <c r="FV43" s="320">
        <v>1210</v>
      </c>
      <c r="FW43" s="320">
        <v>18130</v>
      </c>
      <c r="FX43" s="320">
        <v>13434</v>
      </c>
      <c r="FY43" s="320">
        <v>33444</v>
      </c>
      <c r="FZ43" s="320">
        <v>722700</v>
      </c>
      <c r="GA43" s="320">
        <v>0</v>
      </c>
      <c r="GB43" s="320">
        <v>32517</v>
      </c>
      <c r="GC43" s="320">
        <v>41540</v>
      </c>
      <c r="GD43" s="320">
        <v>678</v>
      </c>
      <c r="GE43" s="320">
        <v>0</v>
      </c>
      <c r="GG43" s="320">
        <v>74735</v>
      </c>
      <c r="GH43" s="320">
        <v>0</v>
      </c>
      <c r="GI43" s="320">
        <v>7985</v>
      </c>
      <c r="GJ43" s="320">
        <v>677069</v>
      </c>
      <c r="GK43" s="320">
        <v>136918</v>
      </c>
      <c r="GL43" s="320">
        <v>114235</v>
      </c>
      <c r="GN43" s="320">
        <v>0</v>
      </c>
      <c r="GO43" s="320">
        <v>936207</v>
      </c>
      <c r="GP43" s="320">
        <v>-288242</v>
      </c>
      <c r="GQ43" s="320">
        <v>72067</v>
      </c>
      <c r="GR43" s="320">
        <v>-360309</v>
      </c>
      <c r="GS43" s="320">
        <v>-288242</v>
      </c>
      <c r="GT43" s="320">
        <v>0</v>
      </c>
      <c r="GU43" s="320">
        <v>27072</v>
      </c>
      <c r="GV43" s="325">
        <f t="shared" si="24"/>
        <v>283670</v>
      </c>
      <c r="GW43" s="325">
        <f t="shared" si="12"/>
        <v>13434</v>
      </c>
      <c r="GX43" s="325">
        <f t="shared" si="25"/>
        <v>270236</v>
      </c>
      <c r="GY43" s="315"/>
      <c r="GZ43" s="315"/>
      <c r="HA43" s="315"/>
      <c r="HB43" s="323"/>
      <c r="HC43" s="315"/>
      <c r="HD43" s="315"/>
      <c r="HE43" s="315"/>
      <c r="HF43" s="315"/>
      <c r="HG43" s="315"/>
      <c r="HH43" s="315"/>
      <c r="HI43" s="315"/>
      <c r="HJ43" s="315"/>
      <c r="HK43" s="315"/>
      <c r="HL43" s="315"/>
      <c r="HM43" s="315"/>
      <c r="HN43" s="315"/>
      <c r="HO43" s="315"/>
      <c r="HP43" s="315"/>
      <c r="HQ43" s="315"/>
      <c r="HR43" s="315"/>
      <c r="HS43" s="315"/>
      <c r="HT43" s="315"/>
      <c r="HU43" s="315"/>
      <c r="HV43" s="315"/>
      <c r="HW43" s="315"/>
      <c r="HX43" s="315"/>
      <c r="HY43" s="315"/>
      <c r="HZ43" s="315"/>
      <c r="IA43" s="315"/>
      <c r="IB43" s="315"/>
      <c r="IC43" s="315"/>
      <c r="ID43" s="315"/>
      <c r="IE43" s="315"/>
      <c r="IF43" s="315"/>
      <c r="IG43" s="315"/>
      <c r="IH43" s="315"/>
      <c r="II43" s="315"/>
      <c r="IJ43" s="315"/>
      <c r="IK43" s="315"/>
      <c r="IL43" s="315"/>
      <c r="IM43" s="315"/>
      <c r="IN43" s="315"/>
      <c r="IO43" s="315"/>
      <c r="IP43" s="315"/>
      <c r="IQ43" s="315"/>
      <c r="IR43" s="315"/>
      <c r="IS43" s="315"/>
      <c r="IT43" s="315"/>
      <c r="IU43" s="315"/>
      <c r="IV43" s="315"/>
      <c r="IW43" s="315"/>
      <c r="IX43" s="315"/>
      <c r="IY43" s="315"/>
      <c r="IZ43" s="315"/>
      <c r="JA43" s="315"/>
      <c r="JB43" s="315"/>
      <c r="JC43" s="315"/>
      <c r="JD43" s="315"/>
      <c r="JE43" s="315"/>
      <c r="JF43" s="315"/>
      <c r="JG43" s="315"/>
      <c r="JH43" s="315"/>
      <c r="JI43" s="315"/>
      <c r="JJ43" s="315"/>
      <c r="JK43" s="315"/>
      <c r="JL43" s="315"/>
      <c r="JM43" s="315"/>
      <c r="JN43" s="315"/>
      <c r="JO43" s="315"/>
      <c r="JP43" s="315"/>
      <c r="JQ43" s="315"/>
      <c r="JR43" s="315"/>
      <c r="JS43" s="315"/>
      <c r="JT43" s="315"/>
      <c r="JU43" s="315"/>
      <c r="JV43" s="315"/>
      <c r="JW43" s="315"/>
      <c r="JX43" s="315"/>
      <c r="JY43" s="315"/>
      <c r="JZ43" s="315"/>
      <c r="KA43" s="315"/>
      <c r="KB43" s="315"/>
      <c r="KC43" s="315"/>
      <c r="KD43" s="315"/>
      <c r="KE43" s="315"/>
      <c r="KF43" s="315"/>
      <c r="KG43" s="315"/>
      <c r="KH43" s="315"/>
      <c r="KI43" s="315"/>
      <c r="KJ43" s="315"/>
      <c r="KK43" s="315"/>
      <c r="KL43" s="315"/>
      <c r="KM43" s="315"/>
      <c r="KN43" s="315"/>
      <c r="KO43" s="315"/>
      <c r="KP43" s="315"/>
      <c r="KQ43" s="315"/>
      <c r="KR43" s="315"/>
      <c r="KS43" s="315"/>
      <c r="KT43" s="315"/>
      <c r="KU43" s="315"/>
      <c r="KV43" s="315"/>
      <c r="KW43" s="315"/>
      <c r="KX43" s="315"/>
      <c r="KY43" s="315"/>
      <c r="KZ43" s="315"/>
      <c r="LA43" s="315"/>
      <c r="LB43" s="315"/>
      <c r="LC43" s="315"/>
      <c r="LD43" s="315"/>
      <c r="LE43" s="315"/>
      <c r="LF43" s="315"/>
      <c r="LG43" s="315"/>
      <c r="LH43" s="315"/>
      <c r="LI43" s="315"/>
      <c r="LJ43" s="315"/>
      <c r="LK43" s="315"/>
      <c r="LL43" s="315"/>
      <c r="LM43" s="315"/>
      <c r="LN43" s="315"/>
      <c r="LO43" s="315"/>
      <c r="LP43" s="315"/>
      <c r="LQ43" s="315"/>
      <c r="LR43" s="315"/>
      <c r="LS43" s="315"/>
      <c r="LT43" s="315"/>
      <c r="LU43" s="315"/>
      <c r="LV43" s="315"/>
      <c r="LW43" s="315"/>
      <c r="LX43" s="315"/>
      <c r="LY43" s="315"/>
      <c r="LZ43" s="315"/>
      <c r="MA43" s="315"/>
      <c r="MB43" s="315"/>
      <c r="MC43" s="315"/>
      <c r="MD43" s="315"/>
      <c r="ME43" s="315"/>
      <c r="MF43" s="315"/>
      <c r="MG43" s="315"/>
      <c r="MH43" s="315"/>
      <c r="MI43" s="315"/>
      <c r="MJ43" s="315"/>
      <c r="MK43" s="315"/>
      <c r="ML43" s="315"/>
      <c r="MM43" s="315"/>
      <c r="MN43" s="315"/>
      <c r="MO43" s="315"/>
      <c r="MP43" s="315"/>
      <c r="MQ43" s="315"/>
      <c r="MR43" s="315"/>
      <c r="MS43" s="315"/>
      <c r="MT43" s="315"/>
      <c r="MU43" s="315"/>
      <c r="MV43" s="315"/>
      <c r="MW43" s="315"/>
      <c r="MX43" s="315"/>
      <c r="MY43" s="315"/>
      <c r="MZ43" s="315"/>
      <c r="NA43" s="315"/>
      <c r="NB43" s="315"/>
      <c r="NC43" s="315"/>
      <c r="ND43" s="315"/>
      <c r="NE43" s="315"/>
      <c r="NF43" s="315"/>
      <c r="NG43" s="315"/>
      <c r="NH43" s="315"/>
      <c r="NI43" s="315"/>
      <c r="NJ43" s="315"/>
      <c r="NK43" s="315"/>
      <c r="NL43" s="315"/>
      <c r="NM43" s="315"/>
      <c r="NN43" s="315"/>
      <c r="NO43" s="315"/>
      <c r="NP43" s="315"/>
      <c r="NQ43" s="315"/>
      <c r="NR43" s="315"/>
      <c r="NS43" s="315"/>
      <c r="NT43" s="315"/>
      <c r="NU43" s="315"/>
      <c r="NV43" s="315"/>
      <c r="NW43" s="315"/>
      <c r="NX43" s="315"/>
      <c r="NY43" s="315"/>
      <c r="NZ43" s="315"/>
      <c r="OA43" s="315"/>
      <c r="OB43" s="315"/>
      <c r="OC43" s="315"/>
      <c r="OD43" s="315"/>
      <c r="OE43" s="315"/>
      <c r="OF43" s="315"/>
      <c r="OG43" s="315"/>
      <c r="OH43" s="315"/>
      <c r="OI43" s="315"/>
      <c r="OJ43" s="315"/>
      <c r="OK43" s="315"/>
      <c r="OL43" s="315"/>
      <c r="OM43" s="315"/>
      <c r="ON43" s="315"/>
      <c r="OO43" s="315"/>
      <c r="OP43" s="315"/>
      <c r="OQ43" s="315"/>
      <c r="OR43" s="315"/>
      <c r="OS43" s="315"/>
      <c r="OT43" s="315"/>
      <c r="OU43" s="315"/>
      <c r="OV43" s="315"/>
      <c r="OW43" s="315"/>
      <c r="OX43" s="315"/>
      <c r="OY43" s="315"/>
      <c r="OZ43" s="315"/>
      <c r="PA43" s="315"/>
      <c r="PB43" s="315"/>
      <c r="PC43" s="315"/>
      <c r="PD43" s="315"/>
      <c r="PE43" s="315"/>
      <c r="PF43" s="315"/>
      <c r="PG43" s="315"/>
      <c r="PH43" s="315"/>
      <c r="PI43" s="315"/>
      <c r="PJ43" s="315"/>
      <c r="PK43" s="315"/>
      <c r="PL43" s="315"/>
      <c r="PM43" s="315"/>
      <c r="PN43" s="315"/>
      <c r="PO43" s="315"/>
      <c r="PP43" s="315"/>
      <c r="PQ43" s="315"/>
      <c r="PR43" s="315"/>
      <c r="PS43" s="315"/>
      <c r="PT43" s="315"/>
      <c r="PU43" s="315"/>
      <c r="PV43" s="315"/>
      <c r="PW43" s="315"/>
      <c r="PX43" s="315"/>
      <c r="PY43" s="315"/>
      <c r="PZ43" s="315"/>
      <c r="QA43" s="315"/>
      <c r="QB43" s="315"/>
      <c r="QC43" s="315"/>
      <c r="QD43" s="315"/>
      <c r="QE43" s="315"/>
      <c r="QF43" s="315"/>
      <c r="QG43" s="315"/>
      <c r="QH43" s="315"/>
      <c r="QI43" s="315"/>
      <c r="QJ43" s="315"/>
      <c r="QK43" s="315"/>
      <c r="QL43" s="315"/>
      <c r="QM43" s="315"/>
      <c r="QN43" s="315"/>
      <c r="QO43" s="315"/>
      <c r="QP43" s="315"/>
      <c r="QQ43" s="315"/>
      <c r="QR43" s="315"/>
      <c r="QS43" s="315"/>
      <c r="QT43" s="315"/>
      <c r="QU43" s="315"/>
      <c r="QV43" s="315"/>
      <c r="QW43" s="315"/>
      <c r="QX43" s="315"/>
      <c r="QY43" s="315"/>
      <c r="QZ43" s="315"/>
      <c r="RA43" s="315"/>
      <c r="RB43" s="315"/>
      <c r="RC43" s="315"/>
      <c r="RD43" s="315"/>
      <c r="RE43" s="315"/>
      <c r="RF43" s="315"/>
      <c r="RG43" s="315"/>
      <c r="RH43" s="315"/>
      <c r="RI43" s="315"/>
      <c r="RJ43" s="315"/>
      <c r="RK43" s="315"/>
      <c r="RL43" s="315"/>
      <c r="RM43" s="315"/>
      <c r="RN43" s="315"/>
      <c r="RO43" s="315"/>
      <c r="RP43" s="315"/>
      <c r="RQ43" s="315"/>
      <c r="RR43" s="315"/>
      <c r="RS43" s="315"/>
      <c r="RT43" s="315"/>
      <c r="RU43" s="315"/>
      <c r="RV43" s="315"/>
      <c r="RW43" s="315"/>
      <c r="RX43" s="315"/>
      <c r="RY43" s="315"/>
      <c r="RZ43" s="315"/>
      <c r="SA43" s="315"/>
      <c r="SB43" s="315"/>
      <c r="SC43" s="315"/>
      <c r="SD43" s="315"/>
      <c r="SE43" s="315"/>
      <c r="SF43" s="315"/>
      <c r="SG43" s="315"/>
      <c r="SH43" s="315"/>
      <c r="SI43" s="315"/>
      <c r="SJ43" s="315"/>
      <c r="SK43" s="315"/>
      <c r="SL43" s="315"/>
      <c r="SM43" s="315"/>
      <c r="SN43" s="315"/>
      <c r="SO43" s="315"/>
      <c r="SP43" s="315"/>
      <c r="SQ43" s="315"/>
      <c r="SR43" s="315"/>
      <c r="SS43" s="315"/>
      <c r="ST43" s="315"/>
      <c r="SU43" s="315"/>
      <c r="SV43" s="315"/>
      <c r="SW43" s="315"/>
      <c r="SX43" s="315"/>
      <c r="SY43" s="315"/>
      <c r="SZ43" s="315"/>
      <c r="TA43" s="315"/>
      <c r="TB43" s="315"/>
      <c r="TC43" s="315"/>
      <c r="TD43" s="315"/>
      <c r="TE43" s="315"/>
      <c r="TF43" s="315"/>
      <c r="TG43" s="315"/>
      <c r="TH43" s="315"/>
      <c r="TI43" s="315"/>
      <c r="TJ43" s="315"/>
      <c r="TK43" s="315"/>
      <c r="TL43" s="315"/>
      <c r="TM43" s="315"/>
      <c r="TN43" s="315"/>
      <c r="TO43" s="315"/>
      <c r="TP43" s="315"/>
      <c r="TQ43" s="315"/>
      <c r="TR43" s="315"/>
      <c r="TS43" s="315"/>
      <c r="TT43" s="315"/>
      <c r="TU43" s="315"/>
      <c r="TV43" s="315"/>
      <c r="TW43" s="315"/>
      <c r="TX43" s="315"/>
      <c r="TY43" s="315"/>
      <c r="TZ43" s="315"/>
      <c r="UA43" s="315"/>
      <c r="UB43" s="315"/>
      <c r="UC43" s="315"/>
      <c r="UD43" s="315"/>
    </row>
    <row r="44" spans="1:550" s="320" customFormat="1">
      <c r="A44" s="28" t="s">
        <v>540</v>
      </c>
      <c r="B44" s="28" t="s">
        <v>534</v>
      </c>
      <c r="C44" s="29" t="s">
        <v>242</v>
      </c>
      <c r="D44" s="29" t="s">
        <v>250</v>
      </c>
      <c r="E44" s="105" t="s">
        <v>183</v>
      </c>
      <c r="F44" s="31">
        <v>12</v>
      </c>
      <c r="G44" s="320">
        <v>147800</v>
      </c>
      <c r="H44" s="320">
        <v>69263</v>
      </c>
      <c r="I44" s="320">
        <v>6100</v>
      </c>
      <c r="J44" s="320">
        <v>17362</v>
      </c>
      <c r="K44" s="320">
        <v>358907</v>
      </c>
      <c r="L44" s="320">
        <v>401876</v>
      </c>
      <c r="M44" s="320">
        <v>9488</v>
      </c>
      <c r="N44" s="320">
        <v>-41835</v>
      </c>
      <c r="O44" s="320">
        <v>37717</v>
      </c>
      <c r="P44" s="320">
        <v>-4118</v>
      </c>
      <c r="Q44" s="320">
        <v>4325</v>
      </c>
      <c r="R44" s="320">
        <v>207</v>
      </c>
      <c r="S44" s="320">
        <v>9695</v>
      </c>
      <c r="T44" s="320">
        <v>0</v>
      </c>
      <c r="U44" s="320">
        <v>-17964</v>
      </c>
      <c r="V44" s="320">
        <v>18947</v>
      </c>
      <c r="W44" s="320">
        <v>983</v>
      </c>
      <c r="X44" s="320">
        <v>-983</v>
      </c>
      <c r="Y44" s="320">
        <v>0</v>
      </c>
      <c r="Z44" s="320">
        <v>0</v>
      </c>
      <c r="AA44" s="320">
        <v>0</v>
      </c>
      <c r="AB44" s="320">
        <v>0</v>
      </c>
      <c r="AC44" s="320">
        <v>0</v>
      </c>
      <c r="AD44" s="320">
        <v>0</v>
      </c>
      <c r="AE44" s="320">
        <v>0</v>
      </c>
      <c r="AF44" s="320">
        <v>13572</v>
      </c>
      <c r="AG44" s="320">
        <v>-6252</v>
      </c>
      <c r="AH44" s="320">
        <v>7320</v>
      </c>
      <c r="AI44" s="320">
        <v>2826</v>
      </c>
      <c r="AJ44" s="320">
        <v>-621</v>
      </c>
      <c r="AK44" s="320">
        <v>2205</v>
      </c>
      <c r="AL44" s="320">
        <v>4970</v>
      </c>
      <c r="AM44" s="320">
        <v>868</v>
      </c>
      <c r="AN44" s="320">
        <v>5838</v>
      </c>
      <c r="AO44" s="320">
        <v>736</v>
      </c>
      <c r="AP44" s="320">
        <v>-297</v>
      </c>
      <c r="AQ44" s="320">
        <v>439</v>
      </c>
      <c r="AR44" s="320">
        <v>0</v>
      </c>
      <c r="AS44" s="320">
        <v>0</v>
      </c>
      <c r="AT44" s="320">
        <v>0</v>
      </c>
      <c r="AU44" s="320">
        <v>31592</v>
      </c>
      <c r="AV44" s="320">
        <v>-59799</v>
      </c>
      <c r="AW44" s="320">
        <v>0</v>
      </c>
      <c r="AX44" s="320">
        <v>53704</v>
      </c>
      <c r="AY44" s="320">
        <v>-6095</v>
      </c>
      <c r="AZ44" s="320">
        <v>0</v>
      </c>
      <c r="BA44" s="320">
        <v>-6095</v>
      </c>
      <c r="BB44" s="320">
        <v>25497</v>
      </c>
      <c r="BC44" s="315"/>
      <c r="BD44" s="315"/>
      <c r="BE44" s="315">
        <v>15972</v>
      </c>
      <c r="BF44" s="315">
        <v>9525</v>
      </c>
      <c r="BG44" s="315"/>
      <c r="BH44" s="315"/>
      <c r="BI44" s="320">
        <v>452973</v>
      </c>
      <c r="BJ44" s="320">
        <v>76489</v>
      </c>
      <c r="BK44" s="320">
        <v>-53704</v>
      </c>
      <c r="BL44" s="320">
        <v>22785</v>
      </c>
      <c r="BM44" s="320">
        <v>22785</v>
      </c>
      <c r="BN44" s="320">
        <v>475758</v>
      </c>
      <c r="BO44" s="320">
        <v>158940</v>
      </c>
      <c r="BP44" s="320">
        <v>7204</v>
      </c>
      <c r="BQ44" s="320">
        <v>151736</v>
      </c>
      <c r="BR44" s="320">
        <v>30821</v>
      </c>
      <c r="BS44" s="320">
        <v>10564</v>
      </c>
      <c r="BT44" s="320">
        <v>20257</v>
      </c>
      <c r="BU44" s="320">
        <v>94469</v>
      </c>
      <c r="BV44" s="320">
        <v>78692</v>
      </c>
      <c r="BW44" s="320">
        <v>15777</v>
      </c>
      <c r="BX44" s="320">
        <v>35221</v>
      </c>
      <c r="BY44" s="320">
        <v>8390</v>
      </c>
      <c r="BZ44" s="320">
        <v>26831</v>
      </c>
      <c r="CA44" s="320">
        <v>25595</v>
      </c>
      <c r="CB44" s="320">
        <v>9042</v>
      </c>
      <c r="CC44" s="320">
        <v>16553</v>
      </c>
      <c r="CD44" s="320">
        <v>21934</v>
      </c>
      <c r="CE44" s="320">
        <v>5950</v>
      </c>
      <c r="CF44" s="320">
        <v>15984</v>
      </c>
      <c r="CJ44" s="320">
        <v>125628</v>
      </c>
      <c r="CK44" s="320">
        <v>24111</v>
      </c>
      <c r="CL44" s="320">
        <v>101517</v>
      </c>
      <c r="CM44" s="320">
        <v>0</v>
      </c>
      <c r="CO44" s="320">
        <v>0</v>
      </c>
      <c r="CP44" s="320">
        <v>17198</v>
      </c>
      <c r="CQ44" s="320">
        <v>5098</v>
      </c>
      <c r="CR44" s="320">
        <v>12100</v>
      </c>
      <c r="CS44" s="320">
        <v>4850</v>
      </c>
      <c r="CT44" s="320">
        <v>96</v>
      </c>
      <c r="CU44" s="320">
        <v>4754</v>
      </c>
      <c r="CV44" s="320">
        <v>4473</v>
      </c>
      <c r="CW44" s="320">
        <v>0</v>
      </c>
      <c r="CX44" s="320">
        <v>4473</v>
      </c>
      <c r="CY44" s="320">
        <v>0</v>
      </c>
      <c r="CZ44" s="320">
        <v>0</v>
      </c>
      <c r="DA44" s="320">
        <v>0</v>
      </c>
      <c r="DB44" s="320">
        <v>13032</v>
      </c>
      <c r="DC44" s="320">
        <v>0</v>
      </c>
      <c r="DD44" s="320">
        <v>13032</v>
      </c>
      <c r="DE44" s="320">
        <v>11945</v>
      </c>
      <c r="DF44" s="320">
        <v>11945</v>
      </c>
      <c r="DI44" s="320">
        <v>903</v>
      </c>
      <c r="DJ44" s="320">
        <v>0</v>
      </c>
      <c r="DK44" s="320">
        <v>903</v>
      </c>
      <c r="DL44" s="320">
        <v>0</v>
      </c>
      <c r="DM44" s="320">
        <v>903</v>
      </c>
      <c r="DN44" s="320">
        <v>545009</v>
      </c>
      <c r="DO44" s="320">
        <v>149147</v>
      </c>
      <c r="DP44" s="320">
        <v>395862</v>
      </c>
      <c r="DQ44" s="320">
        <v>65382</v>
      </c>
      <c r="DR44" s="320">
        <v>52829</v>
      </c>
      <c r="DS44" s="320">
        <v>12553</v>
      </c>
      <c r="DT44" s="320">
        <v>610391</v>
      </c>
      <c r="DU44" s="320">
        <v>201976</v>
      </c>
      <c r="DV44" s="320">
        <v>408415</v>
      </c>
      <c r="DW44" s="320">
        <v>1963</v>
      </c>
      <c r="DX44" s="320">
        <v>-207</v>
      </c>
      <c r="DY44" s="320">
        <v>1756</v>
      </c>
      <c r="DZ44" s="320">
        <v>27</v>
      </c>
      <c r="EA44" s="320">
        <v>24715</v>
      </c>
      <c r="EB44" s="320">
        <v>511</v>
      </c>
      <c r="EC44" s="320">
        <v>3634</v>
      </c>
      <c r="ED44" s="320">
        <v>-1547</v>
      </c>
      <c r="EE44" s="320">
        <v>414</v>
      </c>
      <c r="EF44" s="320">
        <v>27838</v>
      </c>
      <c r="EG44" s="320">
        <v>250617</v>
      </c>
      <c r="EH44" s="320">
        <v>49945</v>
      </c>
      <c r="EI44" s="320">
        <v>58345</v>
      </c>
      <c r="EJ44" s="320">
        <v>16897</v>
      </c>
      <c r="EK44" s="320">
        <v>375804</v>
      </c>
      <c r="EL44" s="320">
        <v>-59592</v>
      </c>
      <c r="EM44" s="320">
        <v>36149</v>
      </c>
      <c r="EN44" s="320">
        <v>100</v>
      </c>
      <c r="EO44" s="320">
        <v>40240</v>
      </c>
      <c r="EP44" s="320">
        <v>0</v>
      </c>
      <c r="EQ44" s="320">
        <v>16690</v>
      </c>
      <c r="ER44" s="323">
        <f t="shared" si="14"/>
        <v>638740</v>
      </c>
      <c r="ES44" s="323">
        <f t="shared" si="15"/>
        <v>579148</v>
      </c>
      <c r="ET44" s="323">
        <f t="shared" si="16"/>
        <v>579148</v>
      </c>
      <c r="EU44" s="323">
        <f t="shared" si="10"/>
        <v>59592</v>
      </c>
      <c r="EV44" s="323">
        <f t="shared" si="17"/>
        <v>203344</v>
      </c>
      <c r="EW44" s="323">
        <f t="shared" si="18"/>
        <v>150515</v>
      </c>
      <c r="EX44" s="323">
        <f t="shared" si="19"/>
        <v>150515</v>
      </c>
      <c r="EY44" s="323">
        <f t="shared" si="20"/>
        <v>101517</v>
      </c>
      <c r="EZ44" s="323">
        <f t="shared" si="21"/>
        <v>159851</v>
      </c>
      <c r="FA44" s="323">
        <f t="shared" si="22"/>
        <v>131521</v>
      </c>
      <c r="FB44" s="323">
        <f t="shared" si="23"/>
        <v>28330</v>
      </c>
      <c r="FC44" s="320">
        <v>533123</v>
      </c>
      <c r="FD44" s="320">
        <v>567895</v>
      </c>
      <c r="FE44" s="320">
        <v>22752</v>
      </c>
      <c r="FF44" s="320">
        <v>110754</v>
      </c>
      <c r="FG44" s="320">
        <v>1530</v>
      </c>
      <c r="FH44" s="320">
        <v>1440</v>
      </c>
      <c r="FI44" s="320">
        <v>55220</v>
      </c>
      <c r="FJ44" s="320">
        <v>1292714</v>
      </c>
      <c r="FK44" s="320">
        <v>8114</v>
      </c>
      <c r="FL44" s="320">
        <v>17849</v>
      </c>
      <c r="FM44" s="320">
        <v>0</v>
      </c>
      <c r="FN44" s="320">
        <v>0</v>
      </c>
      <c r="FO44" s="320">
        <v>1159</v>
      </c>
      <c r="FP44" s="320">
        <v>9875</v>
      </c>
      <c r="FQ44" s="320">
        <v>1329711</v>
      </c>
      <c r="FR44" s="320">
        <v>741</v>
      </c>
      <c r="FT44" s="320">
        <v>2754</v>
      </c>
      <c r="FV44" s="320">
        <v>904</v>
      </c>
      <c r="FW44" s="320">
        <v>44570</v>
      </c>
      <c r="FX44" s="320">
        <v>162</v>
      </c>
      <c r="FY44" s="320">
        <v>49131</v>
      </c>
      <c r="FZ44" s="320">
        <v>1378842</v>
      </c>
      <c r="GA44" s="320">
        <v>0</v>
      </c>
      <c r="GB44" s="320">
        <v>40210</v>
      </c>
      <c r="GC44" s="320">
        <v>66070</v>
      </c>
      <c r="GD44" s="320">
        <v>0</v>
      </c>
      <c r="GE44" s="320">
        <v>0</v>
      </c>
      <c r="GG44" s="320">
        <v>106280</v>
      </c>
      <c r="GH44" s="320">
        <v>0</v>
      </c>
      <c r="GI44" s="320">
        <v>4237</v>
      </c>
      <c r="GJ44" s="320">
        <v>292569</v>
      </c>
      <c r="GK44" s="320">
        <v>393261</v>
      </c>
      <c r="GL44" s="320">
        <v>78374</v>
      </c>
      <c r="GN44" s="320">
        <v>0</v>
      </c>
      <c r="GO44" s="320">
        <v>771307</v>
      </c>
      <c r="GP44" s="320">
        <v>501255</v>
      </c>
      <c r="GQ44" s="320">
        <v>25497</v>
      </c>
      <c r="GR44" s="320">
        <v>475758</v>
      </c>
      <c r="GS44" s="320">
        <v>501255</v>
      </c>
      <c r="GT44" s="320">
        <v>533123</v>
      </c>
      <c r="GU44" s="320">
        <v>40835</v>
      </c>
      <c r="GV44" s="325">
        <f t="shared" si="24"/>
        <v>511845</v>
      </c>
      <c r="GW44" s="325">
        <f t="shared" si="12"/>
        <v>903</v>
      </c>
      <c r="GX44" s="325">
        <f t="shared" si="25"/>
        <v>510942</v>
      </c>
      <c r="GY44" s="315"/>
      <c r="GZ44" s="315"/>
      <c r="HA44" s="315"/>
      <c r="HB44" s="323"/>
      <c r="HC44" s="315"/>
      <c r="HD44" s="315"/>
      <c r="HE44" s="315"/>
      <c r="HF44" s="315"/>
      <c r="HG44" s="315"/>
      <c r="HH44" s="315"/>
      <c r="HI44" s="315"/>
      <c r="HJ44" s="315"/>
      <c r="HK44" s="315"/>
      <c r="HL44" s="315"/>
      <c r="HM44" s="315"/>
      <c r="HN44" s="315"/>
      <c r="HO44" s="315"/>
      <c r="HP44" s="315"/>
      <c r="HQ44" s="315"/>
      <c r="HR44" s="315"/>
      <c r="HS44" s="315"/>
      <c r="HT44" s="315"/>
      <c r="HU44" s="315"/>
      <c r="HV44" s="315"/>
      <c r="HW44" s="315"/>
      <c r="HX44" s="315"/>
      <c r="HY44" s="315"/>
      <c r="HZ44" s="315"/>
      <c r="IA44" s="315"/>
      <c r="IB44" s="315"/>
      <c r="IC44" s="315"/>
      <c r="ID44" s="315"/>
      <c r="IE44" s="315"/>
      <c r="IF44" s="315"/>
      <c r="IG44" s="315"/>
      <c r="IH44" s="315"/>
      <c r="II44" s="315"/>
      <c r="IJ44" s="315"/>
      <c r="IK44" s="315"/>
      <c r="IL44" s="315"/>
      <c r="IM44" s="315"/>
      <c r="IN44" s="315"/>
      <c r="IO44" s="315"/>
      <c r="IP44" s="315"/>
      <c r="IQ44" s="315"/>
      <c r="IR44" s="315"/>
      <c r="IS44" s="315"/>
      <c r="IT44" s="315"/>
      <c r="IU44" s="315"/>
      <c r="IV44" s="315"/>
      <c r="IW44" s="315"/>
      <c r="IX44" s="315"/>
      <c r="IY44" s="315"/>
      <c r="IZ44" s="315"/>
      <c r="JA44" s="315"/>
      <c r="JB44" s="315"/>
      <c r="JC44" s="315"/>
      <c r="JD44" s="315"/>
      <c r="JE44" s="315"/>
      <c r="JF44" s="315"/>
      <c r="JG44" s="315"/>
      <c r="JH44" s="315"/>
      <c r="JI44" s="315"/>
      <c r="JJ44" s="315"/>
      <c r="JK44" s="315"/>
      <c r="JL44" s="315"/>
      <c r="JM44" s="315"/>
      <c r="JN44" s="315"/>
      <c r="JO44" s="315"/>
      <c r="JP44" s="315"/>
      <c r="JQ44" s="315"/>
      <c r="JR44" s="315"/>
      <c r="JS44" s="315"/>
      <c r="JT44" s="315"/>
      <c r="JU44" s="315"/>
      <c r="JV44" s="315"/>
      <c r="JW44" s="315"/>
      <c r="JX44" s="315"/>
      <c r="JY44" s="315"/>
      <c r="JZ44" s="315"/>
      <c r="KA44" s="315"/>
      <c r="KB44" s="315"/>
      <c r="KC44" s="315"/>
      <c r="KD44" s="315"/>
      <c r="KE44" s="315"/>
      <c r="KF44" s="315"/>
      <c r="KG44" s="315"/>
      <c r="KH44" s="315"/>
      <c r="KI44" s="315"/>
      <c r="KJ44" s="315"/>
      <c r="KK44" s="315"/>
      <c r="KL44" s="315"/>
      <c r="KM44" s="315"/>
      <c r="KN44" s="315"/>
      <c r="KO44" s="315"/>
      <c r="KP44" s="315"/>
      <c r="KQ44" s="315"/>
      <c r="KR44" s="315"/>
      <c r="KS44" s="315"/>
      <c r="KT44" s="315"/>
      <c r="KU44" s="315"/>
      <c r="KV44" s="315"/>
      <c r="KW44" s="315"/>
      <c r="KX44" s="315"/>
      <c r="KY44" s="315"/>
      <c r="KZ44" s="315"/>
      <c r="LA44" s="315"/>
      <c r="LB44" s="315"/>
      <c r="LC44" s="315"/>
      <c r="LD44" s="315"/>
      <c r="LE44" s="315"/>
      <c r="LF44" s="315"/>
      <c r="LG44" s="315"/>
      <c r="LH44" s="315"/>
      <c r="LI44" s="315"/>
      <c r="LJ44" s="315"/>
      <c r="LK44" s="315"/>
      <c r="LL44" s="315"/>
      <c r="LM44" s="315"/>
      <c r="LN44" s="315"/>
      <c r="LO44" s="315"/>
      <c r="LP44" s="315"/>
      <c r="LQ44" s="315"/>
      <c r="LR44" s="315"/>
      <c r="LS44" s="315"/>
      <c r="LT44" s="315"/>
      <c r="LU44" s="315"/>
      <c r="LV44" s="315"/>
      <c r="LW44" s="315"/>
      <c r="LX44" s="315"/>
      <c r="LY44" s="315"/>
      <c r="LZ44" s="315"/>
      <c r="MA44" s="315"/>
      <c r="MB44" s="315"/>
      <c r="MC44" s="315"/>
      <c r="MD44" s="315"/>
      <c r="ME44" s="315"/>
      <c r="MF44" s="315"/>
      <c r="MG44" s="315"/>
      <c r="MH44" s="315"/>
      <c r="MI44" s="315"/>
      <c r="MJ44" s="315"/>
      <c r="MK44" s="315"/>
      <c r="ML44" s="315"/>
      <c r="MM44" s="315"/>
      <c r="MN44" s="315"/>
      <c r="MO44" s="315"/>
      <c r="MP44" s="315"/>
      <c r="MQ44" s="315"/>
      <c r="MR44" s="315"/>
      <c r="MS44" s="315"/>
      <c r="MT44" s="315"/>
      <c r="MU44" s="315"/>
      <c r="MV44" s="315"/>
      <c r="MW44" s="315"/>
      <c r="MX44" s="315"/>
      <c r="MY44" s="315"/>
      <c r="MZ44" s="315"/>
      <c r="NA44" s="315"/>
      <c r="NB44" s="315"/>
      <c r="NC44" s="315"/>
      <c r="ND44" s="315"/>
      <c r="NE44" s="315"/>
      <c r="NF44" s="315"/>
      <c r="NG44" s="315"/>
      <c r="NH44" s="315"/>
      <c r="NI44" s="315"/>
      <c r="NJ44" s="315"/>
      <c r="NK44" s="315"/>
      <c r="NL44" s="315"/>
      <c r="NM44" s="315"/>
      <c r="NN44" s="315"/>
      <c r="NO44" s="315"/>
      <c r="NP44" s="315"/>
      <c r="NQ44" s="315"/>
      <c r="NR44" s="315"/>
      <c r="NS44" s="315"/>
      <c r="NT44" s="315"/>
      <c r="NU44" s="315"/>
      <c r="NV44" s="315"/>
      <c r="NW44" s="315"/>
      <c r="NX44" s="315"/>
      <c r="NY44" s="315"/>
      <c r="NZ44" s="315"/>
      <c r="OA44" s="315"/>
      <c r="OB44" s="315"/>
      <c r="OC44" s="315"/>
      <c r="OD44" s="315"/>
      <c r="OE44" s="315"/>
      <c r="OF44" s="315"/>
      <c r="OG44" s="315"/>
      <c r="OH44" s="315"/>
      <c r="OI44" s="315"/>
      <c r="OJ44" s="315"/>
      <c r="OK44" s="315"/>
      <c r="OL44" s="315"/>
      <c r="OM44" s="315"/>
      <c r="ON44" s="315"/>
      <c r="OO44" s="315"/>
      <c r="OP44" s="315"/>
      <c r="OQ44" s="315"/>
      <c r="OR44" s="315"/>
      <c r="OS44" s="315"/>
      <c r="OT44" s="315"/>
      <c r="OU44" s="315"/>
      <c r="OV44" s="315"/>
      <c r="OW44" s="315"/>
      <c r="OX44" s="315"/>
      <c r="OY44" s="315"/>
      <c r="OZ44" s="315"/>
      <c r="PA44" s="315"/>
      <c r="PB44" s="315"/>
      <c r="PC44" s="315"/>
      <c r="PD44" s="315"/>
      <c r="PE44" s="315"/>
      <c r="PF44" s="315"/>
      <c r="PG44" s="315"/>
      <c r="PH44" s="315"/>
      <c r="PI44" s="315"/>
      <c r="PJ44" s="315"/>
      <c r="PK44" s="315"/>
      <c r="PL44" s="315"/>
      <c r="PM44" s="315"/>
      <c r="PN44" s="315"/>
      <c r="PO44" s="315"/>
      <c r="PP44" s="315"/>
      <c r="PQ44" s="315"/>
      <c r="PR44" s="315"/>
      <c r="PS44" s="315"/>
      <c r="PT44" s="315"/>
      <c r="PU44" s="315"/>
      <c r="PV44" s="315"/>
      <c r="PW44" s="315"/>
      <c r="PX44" s="315"/>
      <c r="PY44" s="315"/>
      <c r="PZ44" s="315"/>
      <c r="QA44" s="315"/>
      <c r="QB44" s="315"/>
      <c r="QC44" s="315"/>
      <c r="QD44" s="315"/>
      <c r="QE44" s="315"/>
      <c r="QF44" s="315"/>
      <c r="QG44" s="315"/>
      <c r="QH44" s="315"/>
      <c r="QI44" s="315"/>
      <c r="QJ44" s="315"/>
      <c r="QK44" s="315"/>
      <c r="QL44" s="315"/>
      <c r="QM44" s="315"/>
      <c r="QN44" s="315"/>
      <c r="QO44" s="315"/>
      <c r="QP44" s="315"/>
      <c r="QQ44" s="315"/>
      <c r="QR44" s="315"/>
      <c r="QS44" s="315"/>
      <c r="QT44" s="315"/>
      <c r="QU44" s="315"/>
      <c r="QV44" s="315"/>
      <c r="QW44" s="315"/>
      <c r="QX44" s="315"/>
      <c r="QY44" s="315"/>
      <c r="QZ44" s="315"/>
      <c r="RA44" s="315"/>
      <c r="RB44" s="315"/>
      <c r="RC44" s="315"/>
      <c r="RD44" s="315"/>
      <c r="RE44" s="315"/>
      <c r="RF44" s="315"/>
      <c r="RG44" s="315"/>
      <c r="RH44" s="315"/>
      <c r="RI44" s="315"/>
      <c r="RJ44" s="315"/>
      <c r="RK44" s="315"/>
      <c r="RL44" s="315"/>
      <c r="RM44" s="315"/>
      <c r="RN44" s="315"/>
      <c r="RO44" s="315"/>
      <c r="RP44" s="315"/>
      <c r="RQ44" s="315"/>
      <c r="RR44" s="315"/>
      <c r="RS44" s="315"/>
      <c r="RT44" s="315"/>
      <c r="RU44" s="315"/>
      <c r="RV44" s="315"/>
      <c r="RW44" s="315"/>
      <c r="RX44" s="315"/>
      <c r="RY44" s="315"/>
      <c r="RZ44" s="315"/>
      <c r="SA44" s="315"/>
      <c r="SB44" s="315"/>
      <c r="SC44" s="315"/>
      <c r="SD44" s="315"/>
      <c r="SE44" s="315"/>
      <c r="SF44" s="315"/>
      <c r="SG44" s="315"/>
      <c r="SH44" s="315"/>
      <c r="SI44" s="315"/>
      <c r="SJ44" s="315"/>
      <c r="SK44" s="315"/>
      <c r="SL44" s="315"/>
      <c r="SM44" s="315"/>
      <c r="SN44" s="315"/>
      <c r="SO44" s="315"/>
      <c r="SP44" s="315"/>
      <c r="SQ44" s="315"/>
      <c r="SR44" s="315"/>
      <c r="SS44" s="315"/>
      <c r="ST44" s="315"/>
      <c r="SU44" s="315"/>
      <c r="SV44" s="315"/>
      <c r="SW44" s="315"/>
      <c r="SX44" s="315"/>
      <c r="SY44" s="315"/>
      <c r="SZ44" s="315"/>
      <c r="TA44" s="315"/>
      <c r="TB44" s="315"/>
      <c r="TC44" s="315"/>
      <c r="TD44" s="315"/>
      <c r="TE44" s="315"/>
      <c r="TF44" s="315"/>
      <c r="TG44" s="315"/>
      <c r="TH44" s="315"/>
      <c r="TI44" s="315"/>
      <c r="TJ44" s="315"/>
      <c r="TK44" s="315"/>
      <c r="TL44" s="315"/>
      <c r="TM44" s="315"/>
      <c r="TN44" s="315"/>
      <c r="TO44" s="315"/>
      <c r="TP44" s="315"/>
      <c r="TQ44" s="315"/>
      <c r="TR44" s="315"/>
      <c r="TS44" s="315"/>
      <c r="TT44" s="315"/>
      <c r="TU44" s="315"/>
      <c r="TV44" s="315"/>
      <c r="TW44" s="315"/>
      <c r="TX44" s="315"/>
      <c r="TY44" s="315"/>
      <c r="TZ44" s="315"/>
      <c r="UA44" s="315"/>
      <c r="UB44" s="315"/>
      <c r="UC44" s="315"/>
      <c r="UD44" s="315"/>
    </row>
    <row r="45" spans="1:550" s="320" customFormat="1">
      <c r="A45" s="28" t="s">
        <v>541</v>
      </c>
      <c r="B45" s="28" t="s">
        <v>534</v>
      </c>
      <c r="C45" s="29" t="s">
        <v>242</v>
      </c>
      <c r="D45" s="29" t="s">
        <v>251</v>
      </c>
      <c r="E45" s="105" t="s">
        <v>183</v>
      </c>
      <c r="F45" s="31">
        <v>12</v>
      </c>
      <c r="G45" s="320">
        <v>122720</v>
      </c>
      <c r="H45" s="320">
        <v>54143</v>
      </c>
      <c r="I45" s="320">
        <v>5300</v>
      </c>
      <c r="J45" s="320">
        <v>16065</v>
      </c>
      <c r="K45" s="320">
        <v>277569</v>
      </c>
      <c r="L45" s="320">
        <v>314969</v>
      </c>
      <c r="M45" s="320">
        <v>34658</v>
      </c>
      <c r="N45" s="320">
        <v>-12136</v>
      </c>
      <c r="O45" s="320">
        <v>13333</v>
      </c>
      <c r="P45" s="320">
        <v>1197</v>
      </c>
      <c r="Q45" s="320">
        <v>-409</v>
      </c>
      <c r="R45" s="320">
        <v>788</v>
      </c>
      <c r="S45" s="320">
        <v>35446</v>
      </c>
      <c r="T45" s="320">
        <v>2325</v>
      </c>
      <c r="U45" s="320">
        <v>-14136</v>
      </c>
      <c r="V45" s="320">
        <v>14214</v>
      </c>
      <c r="W45" s="320">
        <v>78</v>
      </c>
      <c r="X45" s="320">
        <v>880</v>
      </c>
      <c r="Y45" s="320">
        <v>958</v>
      </c>
      <c r="Z45" s="320">
        <v>3283</v>
      </c>
      <c r="AA45" s="320">
        <v>0</v>
      </c>
      <c r="AB45" s="320">
        <v>0</v>
      </c>
      <c r="AC45" s="320">
        <v>0</v>
      </c>
      <c r="AD45" s="320">
        <v>0</v>
      </c>
      <c r="AE45" s="320">
        <v>0</v>
      </c>
      <c r="AF45" s="320">
        <v>84</v>
      </c>
      <c r="AG45" s="320">
        <v>-84</v>
      </c>
      <c r="AH45" s="320">
        <v>0</v>
      </c>
      <c r="AI45" s="320">
        <v>14400</v>
      </c>
      <c r="AJ45" s="320">
        <v>-1706</v>
      </c>
      <c r="AK45" s="320">
        <v>12694</v>
      </c>
      <c r="AL45" s="320">
        <v>9104</v>
      </c>
      <c r="AM45" s="320">
        <v>-824</v>
      </c>
      <c r="AN45" s="320">
        <v>8280</v>
      </c>
      <c r="AO45" s="320">
        <v>0</v>
      </c>
      <c r="AP45" s="320">
        <v>0</v>
      </c>
      <c r="AQ45" s="320">
        <v>0</v>
      </c>
      <c r="AR45" s="320">
        <v>0</v>
      </c>
      <c r="AS45" s="320">
        <v>0</v>
      </c>
      <c r="AT45" s="320">
        <v>0</v>
      </c>
      <c r="AU45" s="320">
        <v>60571</v>
      </c>
      <c r="AV45" s="320">
        <v>-26272</v>
      </c>
      <c r="AW45" s="320">
        <v>0</v>
      </c>
      <c r="AX45" s="320">
        <v>25404</v>
      </c>
      <c r="AY45" s="320">
        <v>-868</v>
      </c>
      <c r="AZ45" s="320">
        <v>0</v>
      </c>
      <c r="BA45" s="320">
        <v>-868</v>
      </c>
      <c r="BB45" s="320">
        <v>59703</v>
      </c>
      <c r="BC45" s="315"/>
      <c r="BD45" s="315"/>
      <c r="BE45" s="315">
        <v>47009</v>
      </c>
      <c r="BF45" s="315">
        <v>12694</v>
      </c>
      <c r="BG45" s="315"/>
      <c r="BH45" s="315"/>
      <c r="BI45" s="320">
        <v>479895</v>
      </c>
      <c r="BJ45" s="320">
        <v>-36825</v>
      </c>
      <c r="BK45" s="320">
        <v>-25404</v>
      </c>
      <c r="BL45" s="320">
        <v>-62229</v>
      </c>
      <c r="BM45" s="320">
        <v>-62229</v>
      </c>
      <c r="BN45" s="320">
        <v>417666</v>
      </c>
      <c r="BO45" s="320">
        <v>134131</v>
      </c>
      <c r="BP45" s="320">
        <v>5043</v>
      </c>
      <c r="BQ45" s="320">
        <v>129088</v>
      </c>
      <c r="BR45" s="320">
        <v>16164</v>
      </c>
      <c r="BS45" s="320">
        <v>3002</v>
      </c>
      <c r="BT45" s="320">
        <v>13162</v>
      </c>
      <c r="BU45" s="320">
        <v>65638</v>
      </c>
      <c r="BV45" s="320">
        <v>56321</v>
      </c>
      <c r="BW45" s="320">
        <v>9317</v>
      </c>
      <c r="BX45" s="320">
        <v>18956</v>
      </c>
      <c r="BY45" s="320">
        <v>3688</v>
      </c>
      <c r="BZ45" s="320">
        <v>15268</v>
      </c>
      <c r="CA45" s="320">
        <v>12391</v>
      </c>
      <c r="CB45" s="320">
        <v>7178</v>
      </c>
      <c r="CC45" s="320">
        <v>5213</v>
      </c>
      <c r="CD45" s="320">
        <v>20371</v>
      </c>
      <c r="CE45" s="320">
        <v>3467</v>
      </c>
      <c r="CF45" s="320">
        <v>16904</v>
      </c>
      <c r="CJ45" s="320">
        <v>90292</v>
      </c>
      <c r="CK45" s="320">
        <v>15318</v>
      </c>
      <c r="CL45" s="320">
        <v>74974</v>
      </c>
      <c r="CM45" s="320">
        <v>0</v>
      </c>
      <c r="CO45" s="320">
        <v>0</v>
      </c>
      <c r="CP45" s="320">
        <v>740</v>
      </c>
      <c r="CQ45" s="320">
        <v>1816</v>
      </c>
      <c r="CR45" s="320">
        <v>-1076</v>
      </c>
      <c r="CS45" s="320">
        <v>3998</v>
      </c>
      <c r="CT45" s="320">
        <v>0</v>
      </c>
      <c r="CU45" s="320">
        <v>3998</v>
      </c>
      <c r="CV45" s="320">
        <v>1411</v>
      </c>
      <c r="CW45" s="320">
        <v>0</v>
      </c>
      <c r="CX45" s="320">
        <v>1411</v>
      </c>
      <c r="CY45" s="320">
        <v>0</v>
      </c>
      <c r="CZ45" s="320">
        <v>0</v>
      </c>
      <c r="DA45" s="320">
        <v>0</v>
      </c>
      <c r="DB45" s="320">
        <v>8970</v>
      </c>
      <c r="DC45" s="320">
        <v>138</v>
      </c>
      <c r="DD45" s="320">
        <v>8832</v>
      </c>
      <c r="DE45" s="320">
        <v>5575</v>
      </c>
      <c r="DF45" s="320">
        <v>5575</v>
      </c>
      <c r="DI45" s="320">
        <v>0</v>
      </c>
      <c r="DJ45" s="320">
        <v>0</v>
      </c>
      <c r="DK45" s="320">
        <v>0</v>
      </c>
      <c r="DL45" s="320">
        <v>0</v>
      </c>
      <c r="DM45" s="320">
        <v>0</v>
      </c>
      <c r="DN45" s="320">
        <v>378637</v>
      </c>
      <c r="DO45" s="320">
        <v>95971</v>
      </c>
      <c r="DP45" s="320">
        <v>282666</v>
      </c>
      <c r="DQ45" s="320">
        <v>48639</v>
      </c>
      <c r="DR45" s="320">
        <v>38914</v>
      </c>
      <c r="DS45" s="320">
        <v>9725</v>
      </c>
      <c r="DT45" s="320">
        <v>427276</v>
      </c>
      <c r="DU45" s="320">
        <v>134885</v>
      </c>
      <c r="DV45" s="320">
        <v>292391</v>
      </c>
      <c r="DW45" s="320">
        <v>-1539</v>
      </c>
      <c r="DX45" s="320">
        <v>0</v>
      </c>
      <c r="DY45" s="320">
        <v>-1539</v>
      </c>
      <c r="DZ45" s="320">
        <v>0</v>
      </c>
      <c r="EA45" s="320">
        <v>17777</v>
      </c>
      <c r="EB45" s="320">
        <v>594</v>
      </c>
      <c r="EC45" s="320">
        <v>982</v>
      </c>
      <c r="ED45" s="320">
        <v>0</v>
      </c>
      <c r="EE45" s="320">
        <v>0</v>
      </c>
      <c r="EF45" s="320">
        <v>18165</v>
      </c>
      <c r="EG45" s="320">
        <v>202316</v>
      </c>
      <c r="EH45" s="320">
        <v>26529</v>
      </c>
      <c r="EI45" s="320">
        <v>48724</v>
      </c>
      <c r="EJ45" s="320">
        <v>8254</v>
      </c>
      <c r="EK45" s="320">
        <v>285823</v>
      </c>
      <c r="EL45" s="320">
        <v>-26272</v>
      </c>
      <c r="EM45" s="320">
        <v>-1817</v>
      </c>
      <c r="EN45" s="320">
        <v>1</v>
      </c>
      <c r="EO45" s="320">
        <v>-35009</v>
      </c>
      <c r="EP45" s="320">
        <v>0</v>
      </c>
      <c r="EQ45" s="320">
        <v>-63097</v>
      </c>
      <c r="ER45" s="323">
        <f t="shared" si="14"/>
        <v>446035</v>
      </c>
      <c r="ES45" s="323">
        <f t="shared" si="15"/>
        <v>419763</v>
      </c>
      <c r="ET45" s="323">
        <f t="shared" si="16"/>
        <v>419763</v>
      </c>
      <c r="EU45" s="323">
        <f t="shared" si="10"/>
        <v>26272</v>
      </c>
      <c r="EV45" s="323">
        <f t="shared" si="17"/>
        <v>133940</v>
      </c>
      <c r="EW45" s="323">
        <f t="shared" si="18"/>
        <v>95026</v>
      </c>
      <c r="EX45" s="323">
        <f t="shared" si="19"/>
        <v>95026</v>
      </c>
      <c r="EY45" s="323">
        <f t="shared" si="20"/>
        <v>74974</v>
      </c>
      <c r="EZ45" s="323">
        <f t="shared" si="21"/>
        <v>114277</v>
      </c>
      <c r="FA45" s="323">
        <f t="shared" si="22"/>
        <v>95235</v>
      </c>
      <c r="FB45" s="323">
        <f t="shared" si="23"/>
        <v>19042</v>
      </c>
      <c r="FC45" s="320">
        <v>387796</v>
      </c>
      <c r="FD45" s="320">
        <v>439984</v>
      </c>
      <c r="FE45" s="320">
        <v>11750</v>
      </c>
      <c r="FF45" s="320">
        <v>52317</v>
      </c>
      <c r="FG45" s="320">
        <v>3075</v>
      </c>
      <c r="FH45" s="320">
        <v>0</v>
      </c>
      <c r="FI45" s="320">
        <v>16257</v>
      </c>
      <c r="FJ45" s="320">
        <v>911179</v>
      </c>
      <c r="FK45" s="320">
        <v>55519</v>
      </c>
      <c r="FL45" s="320">
        <v>0</v>
      </c>
      <c r="FM45" s="320">
        <v>97</v>
      </c>
      <c r="FN45" s="320">
        <v>0</v>
      </c>
      <c r="FO45" s="320">
        <v>0</v>
      </c>
      <c r="FP45" s="320">
        <v>27</v>
      </c>
      <c r="FQ45" s="320">
        <v>966822</v>
      </c>
      <c r="FR45" s="320">
        <v>2992</v>
      </c>
      <c r="FT45" s="320">
        <v>2253</v>
      </c>
      <c r="FV45" s="320">
        <v>1244</v>
      </c>
      <c r="FW45" s="320">
        <v>20255</v>
      </c>
      <c r="FX45" s="320">
        <v>21262</v>
      </c>
      <c r="FY45" s="320">
        <v>48006</v>
      </c>
      <c r="FZ45" s="320">
        <v>1014828</v>
      </c>
      <c r="GA45" s="320">
        <v>0</v>
      </c>
      <c r="GB45" s="320">
        <v>13637</v>
      </c>
      <c r="GC45" s="320">
        <v>46619</v>
      </c>
      <c r="GD45" s="320">
        <v>0</v>
      </c>
      <c r="GE45" s="320">
        <v>0</v>
      </c>
      <c r="GG45" s="320">
        <v>60256</v>
      </c>
      <c r="GH45" s="320">
        <v>0</v>
      </c>
      <c r="GI45" s="320">
        <v>0</v>
      </c>
      <c r="GJ45" s="320">
        <v>156294</v>
      </c>
      <c r="GK45" s="320">
        <v>255645</v>
      </c>
      <c r="GL45" s="320">
        <v>65264</v>
      </c>
      <c r="GN45" s="320">
        <v>0</v>
      </c>
      <c r="GO45" s="320">
        <v>477203</v>
      </c>
      <c r="GP45" s="320">
        <v>477369</v>
      </c>
      <c r="GQ45" s="320">
        <v>59703</v>
      </c>
      <c r="GR45" s="320">
        <v>417666</v>
      </c>
      <c r="GS45" s="320">
        <v>477369</v>
      </c>
      <c r="GT45" s="320">
        <v>387796</v>
      </c>
      <c r="GU45" s="320">
        <v>27884</v>
      </c>
      <c r="GV45" s="325">
        <f t="shared" si="24"/>
        <v>334546</v>
      </c>
      <c r="GW45" s="325">
        <f t="shared" si="12"/>
        <v>24254</v>
      </c>
      <c r="GX45" s="325">
        <f t="shared" si="25"/>
        <v>310292</v>
      </c>
      <c r="GY45" s="315"/>
      <c r="GZ45" s="315"/>
      <c r="HA45" s="315"/>
      <c r="HB45" s="323"/>
      <c r="HC45" s="315"/>
      <c r="HD45" s="315"/>
      <c r="HE45" s="315"/>
      <c r="HF45" s="315"/>
      <c r="HG45" s="315"/>
      <c r="HH45" s="315"/>
      <c r="HI45" s="315"/>
      <c r="HJ45" s="315"/>
      <c r="HK45" s="315"/>
      <c r="HL45" s="315"/>
      <c r="HM45" s="315"/>
      <c r="HN45" s="315"/>
      <c r="HO45" s="315"/>
      <c r="HP45" s="315"/>
      <c r="HQ45" s="315"/>
      <c r="HR45" s="315"/>
      <c r="HS45" s="315"/>
      <c r="HT45" s="315"/>
      <c r="HU45" s="315"/>
      <c r="HV45" s="315"/>
      <c r="HW45" s="315"/>
      <c r="HX45" s="315"/>
      <c r="HY45" s="315"/>
      <c r="HZ45" s="315"/>
      <c r="IA45" s="315"/>
      <c r="IB45" s="315"/>
      <c r="IC45" s="315"/>
      <c r="ID45" s="315"/>
      <c r="IE45" s="315"/>
      <c r="IF45" s="315"/>
      <c r="IG45" s="315"/>
      <c r="IH45" s="315"/>
      <c r="II45" s="315"/>
      <c r="IJ45" s="315"/>
      <c r="IK45" s="315"/>
      <c r="IL45" s="315"/>
      <c r="IM45" s="315"/>
      <c r="IN45" s="315"/>
      <c r="IO45" s="315"/>
      <c r="IP45" s="315"/>
      <c r="IQ45" s="315"/>
      <c r="IR45" s="315"/>
      <c r="IS45" s="315"/>
      <c r="IT45" s="315"/>
      <c r="IU45" s="315"/>
      <c r="IV45" s="315"/>
      <c r="IW45" s="315"/>
      <c r="IX45" s="315"/>
      <c r="IY45" s="315"/>
      <c r="IZ45" s="315"/>
      <c r="JA45" s="315"/>
      <c r="JB45" s="315"/>
      <c r="JC45" s="315"/>
      <c r="JD45" s="315"/>
      <c r="JE45" s="315"/>
      <c r="JF45" s="315"/>
      <c r="JG45" s="315"/>
      <c r="JH45" s="315"/>
      <c r="JI45" s="315"/>
      <c r="JJ45" s="315"/>
      <c r="JK45" s="315"/>
      <c r="JL45" s="315"/>
      <c r="JM45" s="315"/>
      <c r="JN45" s="315"/>
      <c r="JO45" s="315"/>
      <c r="JP45" s="315"/>
      <c r="JQ45" s="315"/>
      <c r="JR45" s="315"/>
      <c r="JS45" s="315"/>
      <c r="JT45" s="315"/>
      <c r="JU45" s="315"/>
      <c r="JV45" s="315"/>
      <c r="JW45" s="315"/>
      <c r="JX45" s="315"/>
      <c r="JY45" s="315"/>
      <c r="JZ45" s="315"/>
      <c r="KA45" s="315"/>
      <c r="KB45" s="315"/>
      <c r="KC45" s="315"/>
      <c r="KD45" s="315"/>
      <c r="KE45" s="315"/>
      <c r="KF45" s="315"/>
      <c r="KG45" s="315"/>
      <c r="KH45" s="315"/>
      <c r="KI45" s="315"/>
      <c r="KJ45" s="315"/>
      <c r="KK45" s="315"/>
      <c r="KL45" s="315"/>
      <c r="KM45" s="315"/>
      <c r="KN45" s="315"/>
      <c r="KO45" s="315"/>
      <c r="KP45" s="315"/>
      <c r="KQ45" s="315"/>
      <c r="KR45" s="315"/>
      <c r="KS45" s="315"/>
      <c r="KT45" s="315"/>
      <c r="KU45" s="315"/>
      <c r="KV45" s="315"/>
      <c r="KW45" s="315"/>
      <c r="KX45" s="315"/>
      <c r="KY45" s="315"/>
      <c r="KZ45" s="315"/>
      <c r="LA45" s="315"/>
      <c r="LB45" s="315"/>
      <c r="LC45" s="315"/>
      <c r="LD45" s="315"/>
      <c r="LE45" s="315"/>
      <c r="LF45" s="315"/>
      <c r="LG45" s="315"/>
      <c r="LH45" s="315"/>
      <c r="LI45" s="315"/>
      <c r="LJ45" s="315"/>
      <c r="LK45" s="315"/>
      <c r="LL45" s="315"/>
      <c r="LM45" s="315"/>
      <c r="LN45" s="315"/>
      <c r="LO45" s="315"/>
      <c r="LP45" s="315"/>
      <c r="LQ45" s="315"/>
      <c r="LR45" s="315"/>
      <c r="LS45" s="315"/>
      <c r="LT45" s="315"/>
      <c r="LU45" s="315"/>
      <c r="LV45" s="315"/>
      <c r="LW45" s="315"/>
      <c r="LX45" s="315"/>
      <c r="LY45" s="315"/>
      <c r="LZ45" s="315"/>
      <c r="MA45" s="315"/>
      <c r="MB45" s="315"/>
      <c r="MC45" s="315"/>
      <c r="MD45" s="315"/>
      <c r="ME45" s="315"/>
      <c r="MF45" s="315"/>
      <c r="MG45" s="315"/>
      <c r="MH45" s="315"/>
      <c r="MI45" s="315"/>
      <c r="MJ45" s="315"/>
      <c r="MK45" s="315"/>
      <c r="ML45" s="315"/>
      <c r="MM45" s="315"/>
      <c r="MN45" s="315"/>
      <c r="MO45" s="315"/>
      <c r="MP45" s="315"/>
      <c r="MQ45" s="315"/>
      <c r="MR45" s="315"/>
      <c r="MS45" s="315"/>
      <c r="MT45" s="315"/>
      <c r="MU45" s="315"/>
      <c r="MV45" s="315"/>
      <c r="MW45" s="315"/>
      <c r="MX45" s="315"/>
      <c r="MY45" s="315"/>
      <c r="MZ45" s="315"/>
      <c r="NA45" s="315"/>
      <c r="NB45" s="315"/>
      <c r="NC45" s="315"/>
      <c r="ND45" s="315"/>
      <c r="NE45" s="315"/>
      <c r="NF45" s="315"/>
      <c r="NG45" s="315"/>
      <c r="NH45" s="315"/>
      <c r="NI45" s="315"/>
      <c r="NJ45" s="315"/>
      <c r="NK45" s="315"/>
      <c r="NL45" s="315"/>
      <c r="NM45" s="315"/>
      <c r="NN45" s="315"/>
      <c r="NO45" s="315"/>
      <c r="NP45" s="315"/>
      <c r="NQ45" s="315"/>
      <c r="NR45" s="315"/>
      <c r="NS45" s="315"/>
      <c r="NT45" s="315"/>
      <c r="NU45" s="315"/>
      <c r="NV45" s="315"/>
      <c r="NW45" s="315"/>
      <c r="NX45" s="315"/>
      <c r="NY45" s="315"/>
      <c r="NZ45" s="315"/>
      <c r="OA45" s="315"/>
      <c r="OB45" s="315"/>
      <c r="OC45" s="315"/>
      <c r="OD45" s="315"/>
      <c r="OE45" s="315"/>
      <c r="OF45" s="315"/>
      <c r="OG45" s="315"/>
      <c r="OH45" s="315"/>
      <c r="OI45" s="315"/>
      <c r="OJ45" s="315"/>
      <c r="OK45" s="315"/>
      <c r="OL45" s="315"/>
      <c r="OM45" s="315"/>
      <c r="ON45" s="315"/>
      <c r="OO45" s="315"/>
      <c r="OP45" s="315"/>
      <c r="OQ45" s="315"/>
      <c r="OR45" s="315"/>
      <c r="OS45" s="315"/>
      <c r="OT45" s="315"/>
      <c r="OU45" s="315"/>
      <c r="OV45" s="315"/>
      <c r="OW45" s="315"/>
      <c r="OX45" s="315"/>
      <c r="OY45" s="315"/>
      <c r="OZ45" s="315"/>
      <c r="PA45" s="315"/>
      <c r="PB45" s="315"/>
      <c r="PC45" s="315"/>
      <c r="PD45" s="315"/>
      <c r="PE45" s="315"/>
      <c r="PF45" s="315"/>
      <c r="PG45" s="315"/>
      <c r="PH45" s="315"/>
      <c r="PI45" s="315"/>
      <c r="PJ45" s="315"/>
      <c r="PK45" s="315"/>
      <c r="PL45" s="315"/>
      <c r="PM45" s="315"/>
      <c r="PN45" s="315"/>
      <c r="PO45" s="315"/>
      <c r="PP45" s="315"/>
      <c r="PQ45" s="315"/>
      <c r="PR45" s="315"/>
      <c r="PS45" s="315"/>
      <c r="PT45" s="315"/>
      <c r="PU45" s="315"/>
      <c r="PV45" s="315"/>
      <c r="PW45" s="315"/>
      <c r="PX45" s="315"/>
      <c r="PY45" s="315"/>
      <c r="PZ45" s="315"/>
      <c r="QA45" s="315"/>
      <c r="QB45" s="315"/>
      <c r="QC45" s="315"/>
      <c r="QD45" s="315"/>
      <c r="QE45" s="315"/>
      <c r="QF45" s="315"/>
      <c r="QG45" s="315"/>
      <c r="QH45" s="315"/>
      <c r="QI45" s="315"/>
      <c r="QJ45" s="315"/>
      <c r="QK45" s="315"/>
      <c r="QL45" s="315"/>
      <c r="QM45" s="315"/>
      <c r="QN45" s="315"/>
      <c r="QO45" s="315"/>
      <c r="QP45" s="315"/>
      <c r="QQ45" s="315"/>
      <c r="QR45" s="315"/>
      <c r="QS45" s="315"/>
      <c r="QT45" s="315"/>
      <c r="QU45" s="315"/>
      <c r="QV45" s="315"/>
      <c r="QW45" s="315"/>
      <c r="QX45" s="315"/>
      <c r="QY45" s="315"/>
      <c r="QZ45" s="315"/>
      <c r="RA45" s="315"/>
      <c r="RB45" s="315"/>
      <c r="RC45" s="315"/>
      <c r="RD45" s="315"/>
      <c r="RE45" s="315"/>
      <c r="RF45" s="315"/>
      <c r="RG45" s="315"/>
      <c r="RH45" s="315"/>
      <c r="RI45" s="315"/>
      <c r="RJ45" s="315"/>
      <c r="RK45" s="315"/>
      <c r="RL45" s="315"/>
      <c r="RM45" s="315"/>
      <c r="RN45" s="315"/>
      <c r="RO45" s="315"/>
      <c r="RP45" s="315"/>
      <c r="RQ45" s="315"/>
      <c r="RR45" s="315"/>
      <c r="RS45" s="315"/>
      <c r="RT45" s="315"/>
      <c r="RU45" s="315"/>
      <c r="RV45" s="315"/>
      <c r="RW45" s="315"/>
      <c r="RX45" s="315"/>
      <c r="RY45" s="315"/>
      <c r="RZ45" s="315"/>
      <c r="SA45" s="315"/>
      <c r="SB45" s="315"/>
      <c r="SC45" s="315"/>
      <c r="SD45" s="315"/>
      <c r="SE45" s="315"/>
      <c r="SF45" s="315"/>
      <c r="SG45" s="315"/>
      <c r="SH45" s="315"/>
      <c r="SI45" s="315"/>
      <c r="SJ45" s="315"/>
      <c r="SK45" s="315"/>
      <c r="SL45" s="315"/>
      <c r="SM45" s="315"/>
      <c r="SN45" s="315"/>
      <c r="SO45" s="315"/>
      <c r="SP45" s="315"/>
      <c r="SQ45" s="315"/>
      <c r="SR45" s="315"/>
      <c r="SS45" s="315"/>
      <c r="ST45" s="315"/>
      <c r="SU45" s="315"/>
      <c r="SV45" s="315"/>
      <c r="SW45" s="315"/>
      <c r="SX45" s="315"/>
      <c r="SY45" s="315"/>
      <c r="SZ45" s="315"/>
      <c r="TA45" s="315"/>
      <c r="TB45" s="315"/>
      <c r="TC45" s="315"/>
      <c r="TD45" s="315"/>
      <c r="TE45" s="315"/>
      <c r="TF45" s="315"/>
      <c r="TG45" s="315"/>
      <c r="TH45" s="315"/>
      <c r="TI45" s="315"/>
      <c r="TJ45" s="315"/>
      <c r="TK45" s="315"/>
      <c r="TL45" s="315"/>
      <c r="TM45" s="315"/>
      <c r="TN45" s="315"/>
      <c r="TO45" s="315"/>
      <c r="TP45" s="315"/>
      <c r="TQ45" s="315"/>
      <c r="TR45" s="315"/>
      <c r="TS45" s="315"/>
      <c r="TT45" s="315"/>
      <c r="TU45" s="315"/>
      <c r="TV45" s="315"/>
      <c r="TW45" s="315"/>
      <c r="TX45" s="315"/>
      <c r="TY45" s="315"/>
      <c r="TZ45" s="315"/>
      <c r="UA45" s="315"/>
      <c r="UB45" s="315"/>
      <c r="UC45" s="315"/>
      <c r="UD45" s="315"/>
    </row>
    <row r="46" spans="1:550" s="320" customFormat="1">
      <c r="A46" s="28" t="s">
        <v>542</v>
      </c>
      <c r="B46" s="28" t="s">
        <v>534</v>
      </c>
      <c r="C46" s="29" t="s">
        <v>242</v>
      </c>
      <c r="D46" s="29" t="s">
        <v>252</v>
      </c>
      <c r="E46" s="105" t="s">
        <v>183</v>
      </c>
      <c r="F46" s="31">
        <v>12</v>
      </c>
      <c r="G46" s="320">
        <v>105880</v>
      </c>
      <c r="H46" s="320">
        <v>43778</v>
      </c>
      <c r="I46" s="320">
        <v>3700</v>
      </c>
      <c r="J46" s="320">
        <v>15935</v>
      </c>
      <c r="K46" s="320">
        <v>239123</v>
      </c>
      <c r="L46" s="320">
        <v>251323</v>
      </c>
      <c r="M46" s="320">
        <v>10999</v>
      </c>
      <c r="N46" s="320">
        <v>-12816</v>
      </c>
      <c r="O46" s="320">
        <v>13474</v>
      </c>
      <c r="P46" s="320">
        <v>658</v>
      </c>
      <c r="Q46" s="320">
        <v>1433</v>
      </c>
      <c r="R46" s="320">
        <v>2091</v>
      </c>
      <c r="S46" s="320">
        <v>13090</v>
      </c>
      <c r="T46" s="320">
        <v>1483</v>
      </c>
      <c r="U46" s="320">
        <v>-4262</v>
      </c>
      <c r="V46" s="320">
        <v>4333</v>
      </c>
      <c r="W46" s="320">
        <v>71</v>
      </c>
      <c r="X46" s="320">
        <v>0</v>
      </c>
      <c r="Y46" s="320">
        <v>71</v>
      </c>
      <c r="Z46" s="320">
        <v>1554</v>
      </c>
      <c r="AA46" s="320">
        <v>0</v>
      </c>
      <c r="AB46" s="320">
        <v>0</v>
      </c>
      <c r="AC46" s="320">
        <v>0</v>
      </c>
      <c r="AD46" s="320">
        <v>0</v>
      </c>
      <c r="AE46" s="320">
        <v>0</v>
      </c>
      <c r="AF46" s="320">
        <v>0</v>
      </c>
      <c r="AG46" s="320">
        <v>0</v>
      </c>
      <c r="AH46" s="320">
        <v>0</v>
      </c>
      <c r="AI46" s="320">
        <v>19423</v>
      </c>
      <c r="AJ46" s="320">
        <v>-4061</v>
      </c>
      <c r="AK46" s="320">
        <v>15362</v>
      </c>
      <c r="AL46" s="320">
        <v>0</v>
      </c>
      <c r="AM46" s="320">
        <v>0</v>
      </c>
      <c r="AN46" s="320">
        <v>0</v>
      </c>
      <c r="AO46" s="320">
        <v>0</v>
      </c>
      <c r="AP46" s="320">
        <v>0</v>
      </c>
      <c r="AQ46" s="320">
        <v>0</v>
      </c>
      <c r="AR46" s="320">
        <v>283</v>
      </c>
      <c r="AS46" s="320">
        <v>629</v>
      </c>
      <c r="AT46" s="320">
        <v>912</v>
      </c>
      <c r="AU46" s="320">
        <v>32188</v>
      </c>
      <c r="AV46" s="320">
        <v>-17078</v>
      </c>
      <c r="AW46" s="320">
        <v>1</v>
      </c>
      <c r="AX46" s="320">
        <v>15807</v>
      </c>
      <c r="AY46" s="320">
        <v>-1270</v>
      </c>
      <c r="AZ46" s="320">
        <v>0</v>
      </c>
      <c r="BA46" s="320">
        <v>-1270</v>
      </c>
      <c r="BB46" s="320">
        <v>30918</v>
      </c>
      <c r="BC46" s="315"/>
      <c r="BD46" s="315"/>
      <c r="BE46" s="315">
        <v>15556</v>
      </c>
      <c r="BF46" s="315">
        <v>15362</v>
      </c>
      <c r="BG46" s="315"/>
      <c r="BH46" s="315"/>
      <c r="BI46" s="320">
        <v>320888</v>
      </c>
      <c r="BJ46" s="320">
        <v>-11603</v>
      </c>
      <c r="BK46" s="320">
        <v>-15807</v>
      </c>
      <c r="BL46" s="320">
        <v>-27410</v>
      </c>
      <c r="BM46" s="320">
        <v>-27410</v>
      </c>
      <c r="BN46" s="320">
        <v>293478</v>
      </c>
      <c r="BO46" s="320">
        <v>117241</v>
      </c>
      <c r="BP46" s="320">
        <v>2505</v>
      </c>
      <c r="BQ46" s="320">
        <v>114736</v>
      </c>
      <c r="BR46" s="320">
        <v>17676</v>
      </c>
      <c r="BS46" s="320">
        <v>1698</v>
      </c>
      <c r="BT46" s="320">
        <v>15978</v>
      </c>
      <c r="BU46" s="320">
        <v>21793</v>
      </c>
      <c r="BV46" s="320">
        <v>20024</v>
      </c>
      <c r="BW46" s="320">
        <v>1769</v>
      </c>
      <c r="BX46" s="320">
        <v>20912</v>
      </c>
      <c r="BY46" s="320">
        <v>954</v>
      </c>
      <c r="BZ46" s="320">
        <v>19958</v>
      </c>
      <c r="CA46" s="320">
        <v>13909</v>
      </c>
      <c r="CB46" s="320">
        <v>3185</v>
      </c>
      <c r="CC46" s="320">
        <v>10724</v>
      </c>
      <c r="CD46" s="320">
        <v>15367</v>
      </c>
      <c r="CE46" s="320">
        <v>5238</v>
      </c>
      <c r="CF46" s="320">
        <v>10129</v>
      </c>
      <c r="CJ46" s="320">
        <v>66326</v>
      </c>
      <c r="CK46" s="320">
        <v>14256</v>
      </c>
      <c r="CL46" s="320">
        <v>52070</v>
      </c>
      <c r="CM46" s="320">
        <v>0</v>
      </c>
      <c r="CO46" s="320">
        <v>0</v>
      </c>
      <c r="CP46" s="320">
        <v>3681</v>
      </c>
      <c r="CQ46" s="320">
        <v>1275</v>
      </c>
      <c r="CR46" s="320">
        <v>2406</v>
      </c>
      <c r="CS46" s="320">
        <v>3853</v>
      </c>
      <c r="CT46" s="320">
        <v>0</v>
      </c>
      <c r="CU46" s="320">
        <v>3853</v>
      </c>
      <c r="CV46" s="320">
        <v>4184</v>
      </c>
      <c r="CW46" s="320">
        <v>0</v>
      </c>
      <c r="CX46" s="320">
        <v>4184</v>
      </c>
      <c r="CY46" s="320">
        <v>0</v>
      </c>
      <c r="CZ46" s="320">
        <v>0</v>
      </c>
      <c r="DA46" s="320">
        <v>0</v>
      </c>
      <c r="DB46" s="320">
        <v>5280</v>
      </c>
      <c r="DC46" s="320">
        <v>32</v>
      </c>
      <c r="DD46" s="320">
        <v>5248</v>
      </c>
      <c r="DE46" s="320">
        <v>4658</v>
      </c>
      <c r="DF46" s="320">
        <v>4658</v>
      </c>
      <c r="DI46" s="320">
        <v>0</v>
      </c>
      <c r="DJ46" s="320">
        <v>0</v>
      </c>
      <c r="DK46" s="320">
        <v>0</v>
      </c>
      <c r="DL46" s="320">
        <v>0</v>
      </c>
      <c r="DM46" s="320">
        <v>0</v>
      </c>
      <c r="DN46" s="320">
        <v>294880</v>
      </c>
      <c r="DO46" s="320">
        <v>49167</v>
      </c>
      <c r="DP46" s="320">
        <v>245713</v>
      </c>
      <c r="DQ46" s="320">
        <v>15852</v>
      </c>
      <c r="DR46" s="320">
        <v>12792</v>
      </c>
      <c r="DS46" s="320">
        <v>3060</v>
      </c>
      <c r="DT46" s="320">
        <v>310732</v>
      </c>
      <c r="DU46" s="320">
        <v>61959</v>
      </c>
      <c r="DV46" s="320">
        <v>248773</v>
      </c>
      <c r="DW46" s="320">
        <v>-159</v>
      </c>
      <c r="DX46" s="320">
        <v>0</v>
      </c>
      <c r="DY46" s="320">
        <v>-159</v>
      </c>
      <c r="DZ46" s="320">
        <v>0</v>
      </c>
      <c r="EA46" s="320">
        <v>16006</v>
      </c>
      <c r="EB46" s="320">
        <v>106</v>
      </c>
      <c r="EC46" s="320">
        <v>1622</v>
      </c>
      <c r="ED46" s="320">
        <v>0</v>
      </c>
      <c r="EE46" s="320">
        <v>-220</v>
      </c>
      <c r="EF46" s="320">
        <v>17522</v>
      </c>
      <c r="EG46" s="320">
        <v>163871</v>
      </c>
      <c r="EH46" s="320">
        <v>22410</v>
      </c>
      <c r="EI46" s="320">
        <v>52842</v>
      </c>
      <c r="EJ46" s="320">
        <v>10473</v>
      </c>
      <c r="EK46" s="320">
        <v>249596</v>
      </c>
      <c r="EL46" s="320">
        <v>-17078</v>
      </c>
      <c r="EM46" s="320">
        <v>12904</v>
      </c>
      <c r="EN46" s="320">
        <v>0</v>
      </c>
      <c r="EO46" s="320">
        <v>-24726</v>
      </c>
      <c r="EP46" s="320">
        <v>220</v>
      </c>
      <c r="EQ46" s="320">
        <v>-28680</v>
      </c>
      <c r="ER46" s="323">
        <f t="shared" si="14"/>
        <v>328360</v>
      </c>
      <c r="ES46" s="323">
        <f t="shared" si="15"/>
        <v>311282</v>
      </c>
      <c r="ET46" s="323">
        <f t="shared" si="16"/>
        <v>311282</v>
      </c>
      <c r="EU46" s="323">
        <f t="shared" si="10"/>
        <v>17078</v>
      </c>
      <c r="EV46" s="323">
        <f t="shared" si="17"/>
        <v>61686</v>
      </c>
      <c r="EW46" s="323">
        <f t="shared" si="18"/>
        <v>48894</v>
      </c>
      <c r="EX46" s="323">
        <f t="shared" si="19"/>
        <v>48894</v>
      </c>
      <c r="EY46" s="323">
        <f t="shared" si="20"/>
        <v>52070</v>
      </c>
      <c r="EZ46" s="323">
        <f t="shared" si="21"/>
        <v>37645</v>
      </c>
      <c r="FA46" s="323">
        <f t="shared" si="22"/>
        <v>32816</v>
      </c>
      <c r="FB46" s="323">
        <f t="shared" si="23"/>
        <v>4829</v>
      </c>
      <c r="FC46" s="320">
        <v>137734</v>
      </c>
      <c r="FD46" s="320">
        <v>403240</v>
      </c>
      <c r="FE46" s="320">
        <v>9714</v>
      </c>
      <c r="FF46" s="320">
        <v>116456</v>
      </c>
      <c r="FG46" s="320">
        <v>2986</v>
      </c>
      <c r="FH46" s="320">
        <v>3038</v>
      </c>
      <c r="FI46" s="320">
        <v>8078</v>
      </c>
      <c r="FJ46" s="320">
        <v>681246</v>
      </c>
      <c r="FK46" s="320">
        <v>3204</v>
      </c>
      <c r="FL46" s="320">
        <v>0</v>
      </c>
      <c r="FM46" s="320">
        <v>1011</v>
      </c>
      <c r="FN46" s="320">
        <v>0</v>
      </c>
      <c r="FO46" s="320">
        <v>0</v>
      </c>
      <c r="FP46" s="320">
        <v>48</v>
      </c>
      <c r="FQ46" s="320">
        <v>685509</v>
      </c>
      <c r="FR46" s="320">
        <v>0</v>
      </c>
      <c r="FT46" s="320">
        <v>10847</v>
      </c>
      <c r="FV46" s="320">
        <v>900</v>
      </c>
      <c r="FW46" s="320">
        <v>17724</v>
      </c>
      <c r="FX46" s="320">
        <v>15345</v>
      </c>
      <c r="FY46" s="320">
        <v>44816</v>
      </c>
      <c r="FZ46" s="320">
        <v>730325</v>
      </c>
      <c r="GA46" s="320">
        <v>0</v>
      </c>
      <c r="GB46" s="320">
        <v>15636</v>
      </c>
      <c r="GC46" s="320">
        <v>39510</v>
      </c>
      <c r="GD46" s="320">
        <v>1775</v>
      </c>
      <c r="GE46" s="320">
        <v>1750</v>
      </c>
      <c r="GG46" s="320">
        <v>58671</v>
      </c>
      <c r="GH46" s="320">
        <v>0</v>
      </c>
      <c r="GI46" s="320">
        <v>4367</v>
      </c>
      <c r="GJ46" s="320">
        <v>129754</v>
      </c>
      <c r="GK46" s="320">
        <v>118115</v>
      </c>
      <c r="GL46" s="320">
        <v>94455</v>
      </c>
      <c r="GN46" s="320">
        <v>1750</v>
      </c>
      <c r="GO46" s="320">
        <v>347258</v>
      </c>
      <c r="GP46" s="320">
        <v>324396</v>
      </c>
      <c r="GQ46" s="320">
        <v>30918</v>
      </c>
      <c r="GR46" s="320">
        <v>293478</v>
      </c>
      <c r="GS46" s="320">
        <v>324396</v>
      </c>
      <c r="GT46" s="320">
        <v>137734</v>
      </c>
      <c r="GU46" s="320">
        <v>14106</v>
      </c>
      <c r="GV46" s="325">
        <f t="shared" si="24"/>
        <v>228206</v>
      </c>
      <c r="GW46" s="325">
        <f t="shared" si="12"/>
        <v>15345</v>
      </c>
      <c r="GX46" s="325">
        <f t="shared" si="25"/>
        <v>212861</v>
      </c>
      <c r="GY46" s="315"/>
      <c r="GZ46" s="315"/>
      <c r="HA46" s="315"/>
      <c r="HB46" s="323"/>
      <c r="HC46" s="315"/>
      <c r="HD46" s="315"/>
      <c r="HE46" s="315"/>
      <c r="HF46" s="315"/>
      <c r="HG46" s="315"/>
      <c r="HH46" s="315"/>
      <c r="HI46" s="315"/>
      <c r="HJ46" s="315"/>
      <c r="HK46" s="315"/>
      <c r="HL46" s="315"/>
      <c r="HM46" s="315"/>
      <c r="HN46" s="315"/>
      <c r="HO46" s="315"/>
      <c r="HP46" s="315"/>
      <c r="HQ46" s="315"/>
      <c r="HR46" s="315"/>
      <c r="HS46" s="315"/>
      <c r="HT46" s="315"/>
      <c r="HU46" s="315"/>
      <c r="HV46" s="315"/>
      <c r="HW46" s="315"/>
      <c r="HX46" s="315"/>
      <c r="HY46" s="315"/>
      <c r="HZ46" s="315"/>
      <c r="IA46" s="315"/>
      <c r="IB46" s="315"/>
      <c r="IC46" s="315"/>
      <c r="ID46" s="315"/>
      <c r="IE46" s="315"/>
      <c r="IF46" s="315"/>
      <c r="IG46" s="315"/>
      <c r="IH46" s="315"/>
      <c r="II46" s="315"/>
      <c r="IJ46" s="315"/>
      <c r="IK46" s="315"/>
      <c r="IL46" s="315"/>
      <c r="IM46" s="315"/>
      <c r="IN46" s="315"/>
      <c r="IO46" s="315"/>
      <c r="IP46" s="315"/>
      <c r="IQ46" s="315"/>
      <c r="IR46" s="315"/>
      <c r="IS46" s="315"/>
      <c r="IT46" s="315"/>
      <c r="IU46" s="315"/>
      <c r="IV46" s="315"/>
      <c r="IW46" s="315"/>
      <c r="IX46" s="315"/>
      <c r="IY46" s="315"/>
      <c r="IZ46" s="315"/>
      <c r="JA46" s="315"/>
      <c r="JB46" s="315"/>
      <c r="JC46" s="315"/>
      <c r="JD46" s="315"/>
      <c r="JE46" s="315"/>
      <c r="JF46" s="315"/>
      <c r="JG46" s="315"/>
      <c r="JH46" s="315"/>
      <c r="JI46" s="315"/>
      <c r="JJ46" s="315"/>
      <c r="JK46" s="315"/>
      <c r="JL46" s="315"/>
      <c r="JM46" s="315"/>
      <c r="JN46" s="315"/>
      <c r="JO46" s="315"/>
      <c r="JP46" s="315"/>
      <c r="JQ46" s="315"/>
      <c r="JR46" s="315"/>
      <c r="JS46" s="315"/>
      <c r="JT46" s="315"/>
      <c r="JU46" s="315"/>
      <c r="JV46" s="315"/>
      <c r="JW46" s="315"/>
      <c r="JX46" s="315"/>
      <c r="JY46" s="315"/>
      <c r="JZ46" s="315"/>
      <c r="KA46" s="315"/>
      <c r="KB46" s="315"/>
      <c r="KC46" s="315"/>
      <c r="KD46" s="315"/>
      <c r="KE46" s="315"/>
      <c r="KF46" s="315"/>
      <c r="KG46" s="315"/>
      <c r="KH46" s="315"/>
      <c r="KI46" s="315"/>
      <c r="KJ46" s="315"/>
      <c r="KK46" s="315"/>
      <c r="KL46" s="315"/>
      <c r="KM46" s="315"/>
      <c r="KN46" s="315"/>
      <c r="KO46" s="315"/>
      <c r="KP46" s="315"/>
      <c r="KQ46" s="315"/>
      <c r="KR46" s="315"/>
      <c r="KS46" s="315"/>
      <c r="KT46" s="315"/>
      <c r="KU46" s="315"/>
      <c r="KV46" s="315"/>
      <c r="KW46" s="315"/>
      <c r="KX46" s="315"/>
      <c r="KY46" s="315"/>
      <c r="KZ46" s="315"/>
      <c r="LA46" s="315"/>
      <c r="LB46" s="315"/>
      <c r="LC46" s="315"/>
      <c r="LD46" s="315"/>
      <c r="LE46" s="315"/>
      <c r="LF46" s="315"/>
      <c r="LG46" s="315"/>
      <c r="LH46" s="315"/>
      <c r="LI46" s="315"/>
      <c r="LJ46" s="315"/>
      <c r="LK46" s="315"/>
      <c r="LL46" s="315"/>
      <c r="LM46" s="315"/>
      <c r="LN46" s="315"/>
      <c r="LO46" s="315"/>
      <c r="LP46" s="315"/>
      <c r="LQ46" s="315"/>
      <c r="LR46" s="315"/>
      <c r="LS46" s="315"/>
      <c r="LT46" s="315"/>
      <c r="LU46" s="315"/>
      <c r="LV46" s="315"/>
      <c r="LW46" s="315"/>
      <c r="LX46" s="315"/>
      <c r="LY46" s="315"/>
      <c r="LZ46" s="315"/>
      <c r="MA46" s="315"/>
      <c r="MB46" s="315"/>
      <c r="MC46" s="315"/>
      <c r="MD46" s="315"/>
      <c r="ME46" s="315"/>
      <c r="MF46" s="315"/>
      <c r="MG46" s="315"/>
      <c r="MH46" s="315"/>
      <c r="MI46" s="315"/>
      <c r="MJ46" s="315"/>
      <c r="MK46" s="315"/>
      <c r="ML46" s="315"/>
      <c r="MM46" s="315"/>
      <c r="MN46" s="315"/>
      <c r="MO46" s="315"/>
      <c r="MP46" s="315"/>
      <c r="MQ46" s="315"/>
      <c r="MR46" s="315"/>
      <c r="MS46" s="315"/>
      <c r="MT46" s="315"/>
      <c r="MU46" s="315"/>
      <c r="MV46" s="315"/>
      <c r="MW46" s="315"/>
      <c r="MX46" s="315"/>
      <c r="MY46" s="315"/>
      <c r="MZ46" s="315"/>
      <c r="NA46" s="315"/>
      <c r="NB46" s="315"/>
      <c r="NC46" s="315"/>
      <c r="ND46" s="315"/>
      <c r="NE46" s="315"/>
      <c r="NF46" s="315"/>
      <c r="NG46" s="315"/>
      <c r="NH46" s="315"/>
      <c r="NI46" s="315"/>
      <c r="NJ46" s="315"/>
      <c r="NK46" s="315"/>
      <c r="NL46" s="315"/>
      <c r="NM46" s="315"/>
      <c r="NN46" s="315"/>
      <c r="NO46" s="315"/>
      <c r="NP46" s="315"/>
      <c r="NQ46" s="315"/>
      <c r="NR46" s="315"/>
      <c r="NS46" s="315"/>
      <c r="NT46" s="315"/>
      <c r="NU46" s="315"/>
      <c r="NV46" s="315"/>
      <c r="NW46" s="315"/>
      <c r="NX46" s="315"/>
      <c r="NY46" s="315"/>
      <c r="NZ46" s="315"/>
      <c r="OA46" s="315"/>
      <c r="OB46" s="315"/>
      <c r="OC46" s="315"/>
      <c r="OD46" s="315"/>
      <c r="OE46" s="315"/>
      <c r="OF46" s="315"/>
      <c r="OG46" s="315"/>
      <c r="OH46" s="315"/>
      <c r="OI46" s="315"/>
      <c r="OJ46" s="315"/>
      <c r="OK46" s="315"/>
      <c r="OL46" s="315"/>
      <c r="OM46" s="315"/>
      <c r="ON46" s="315"/>
      <c r="OO46" s="315"/>
      <c r="OP46" s="315"/>
      <c r="OQ46" s="315"/>
      <c r="OR46" s="315"/>
      <c r="OS46" s="315"/>
      <c r="OT46" s="315"/>
      <c r="OU46" s="315"/>
      <c r="OV46" s="315"/>
      <c r="OW46" s="315"/>
      <c r="OX46" s="315"/>
      <c r="OY46" s="315"/>
      <c r="OZ46" s="315"/>
      <c r="PA46" s="315"/>
      <c r="PB46" s="315"/>
      <c r="PC46" s="315"/>
      <c r="PD46" s="315"/>
      <c r="PE46" s="315"/>
      <c r="PF46" s="315"/>
      <c r="PG46" s="315"/>
      <c r="PH46" s="315"/>
      <c r="PI46" s="315"/>
      <c r="PJ46" s="315"/>
      <c r="PK46" s="315"/>
      <c r="PL46" s="315"/>
      <c r="PM46" s="315"/>
      <c r="PN46" s="315"/>
      <c r="PO46" s="315"/>
      <c r="PP46" s="315"/>
      <c r="PQ46" s="315"/>
      <c r="PR46" s="315"/>
      <c r="PS46" s="315"/>
      <c r="PT46" s="315"/>
      <c r="PU46" s="315"/>
      <c r="PV46" s="315"/>
      <c r="PW46" s="315"/>
      <c r="PX46" s="315"/>
      <c r="PY46" s="315"/>
      <c r="PZ46" s="315"/>
      <c r="QA46" s="315"/>
      <c r="QB46" s="315"/>
      <c r="QC46" s="315"/>
      <c r="QD46" s="315"/>
      <c r="QE46" s="315"/>
      <c r="QF46" s="315"/>
      <c r="QG46" s="315"/>
      <c r="QH46" s="315"/>
      <c r="QI46" s="315"/>
      <c r="QJ46" s="315"/>
      <c r="QK46" s="315"/>
      <c r="QL46" s="315"/>
      <c r="QM46" s="315"/>
      <c r="QN46" s="315"/>
      <c r="QO46" s="315"/>
      <c r="QP46" s="315"/>
      <c r="QQ46" s="315"/>
      <c r="QR46" s="315"/>
      <c r="QS46" s="315"/>
      <c r="QT46" s="315"/>
      <c r="QU46" s="315"/>
      <c r="QV46" s="315"/>
      <c r="QW46" s="315"/>
      <c r="QX46" s="315"/>
      <c r="QY46" s="315"/>
      <c r="QZ46" s="315"/>
      <c r="RA46" s="315"/>
      <c r="RB46" s="315"/>
      <c r="RC46" s="315"/>
      <c r="RD46" s="315"/>
      <c r="RE46" s="315"/>
      <c r="RF46" s="315"/>
      <c r="RG46" s="315"/>
      <c r="RH46" s="315"/>
      <c r="RI46" s="315"/>
      <c r="RJ46" s="315"/>
      <c r="RK46" s="315"/>
      <c r="RL46" s="315"/>
      <c r="RM46" s="315"/>
      <c r="RN46" s="315"/>
      <c r="RO46" s="315"/>
      <c r="RP46" s="315"/>
      <c r="RQ46" s="315"/>
      <c r="RR46" s="315"/>
      <c r="RS46" s="315"/>
      <c r="RT46" s="315"/>
      <c r="RU46" s="315"/>
      <c r="RV46" s="315"/>
      <c r="RW46" s="315"/>
      <c r="RX46" s="315"/>
      <c r="RY46" s="315"/>
      <c r="RZ46" s="315"/>
      <c r="SA46" s="315"/>
      <c r="SB46" s="315"/>
      <c r="SC46" s="315"/>
      <c r="SD46" s="315"/>
      <c r="SE46" s="315"/>
      <c r="SF46" s="315"/>
      <c r="SG46" s="315"/>
      <c r="SH46" s="315"/>
      <c r="SI46" s="315"/>
      <c r="SJ46" s="315"/>
      <c r="SK46" s="315"/>
      <c r="SL46" s="315"/>
      <c r="SM46" s="315"/>
      <c r="SN46" s="315"/>
      <c r="SO46" s="315"/>
      <c r="SP46" s="315"/>
      <c r="SQ46" s="315"/>
      <c r="SR46" s="315"/>
      <c r="SS46" s="315"/>
      <c r="ST46" s="315"/>
      <c r="SU46" s="315"/>
      <c r="SV46" s="315"/>
      <c r="SW46" s="315"/>
      <c r="SX46" s="315"/>
      <c r="SY46" s="315"/>
      <c r="SZ46" s="315"/>
      <c r="TA46" s="315"/>
      <c r="TB46" s="315"/>
      <c r="TC46" s="315"/>
      <c r="TD46" s="315"/>
      <c r="TE46" s="315"/>
      <c r="TF46" s="315"/>
      <c r="TG46" s="315"/>
      <c r="TH46" s="315"/>
      <c r="TI46" s="315"/>
      <c r="TJ46" s="315"/>
      <c r="TK46" s="315"/>
      <c r="TL46" s="315"/>
      <c r="TM46" s="315"/>
      <c r="TN46" s="315"/>
      <c r="TO46" s="315"/>
      <c r="TP46" s="315"/>
      <c r="TQ46" s="315"/>
      <c r="TR46" s="315"/>
      <c r="TS46" s="315"/>
      <c r="TT46" s="315"/>
      <c r="TU46" s="315"/>
      <c r="TV46" s="315"/>
      <c r="TW46" s="315"/>
      <c r="TX46" s="315"/>
      <c r="TY46" s="315"/>
      <c r="TZ46" s="315"/>
      <c r="UA46" s="315"/>
      <c r="UB46" s="315"/>
      <c r="UC46" s="315"/>
      <c r="UD46" s="315"/>
    </row>
    <row r="47" spans="1:550" s="320" customFormat="1">
      <c r="A47" s="28" t="s">
        <v>543</v>
      </c>
      <c r="B47" s="28" t="s">
        <v>534</v>
      </c>
      <c r="C47" s="29" t="s">
        <v>242</v>
      </c>
      <c r="D47" s="29" t="s">
        <v>253</v>
      </c>
      <c r="E47" s="105" t="s">
        <v>183</v>
      </c>
      <c r="F47" s="31">
        <v>12</v>
      </c>
      <c r="G47" s="320">
        <v>100850</v>
      </c>
      <c r="H47" s="320">
        <v>43429</v>
      </c>
      <c r="I47" s="320">
        <v>3700</v>
      </c>
      <c r="J47" s="320">
        <v>13466</v>
      </c>
      <c r="K47" s="320">
        <v>217483</v>
      </c>
      <c r="L47" s="320">
        <v>238553</v>
      </c>
      <c r="M47" s="320">
        <v>13677</v>
      </c>
      <c r="N47" s="320">
        <v>-1775</v>
      </c>
      <c r="O47" s="320">
        <v>-1405</v>
      </c>
      <c r="P47" s="320">
        <v>-3180</v>
      </c>
      <c r="Q47" s="320">
        <v>1743</v>
      </c>
      <c r="R47" s="320">
        <v>-1437</v>
      </c>
      <c r="S47" s="320">
        <v>12240</v>
      </c>
      <c r="T47" s="320">
        <v>2748</v>
      </c>
      <c r="U47" s="320">
        <v>-4934</v>
      </c>
      <c r="V47" s="320">
        <v>3491</v>
      </c>
      <c r="W47" s="320">
        <v>-1443</v>
      </c>
      <c r="X47" s="320">
        <v>781</v>
      </c>
      <c r="Y47" s="320">
        <v>-662</v>
      </c>
      <c r="Z47" s="320">
        <v>2086</v>
      </c>
      <c r="AA47" s="320">
        <v>95</v>
      </c>
      <c r="AB47" s="320">
        <v>825</v>
      </c>
      <c r="AC47" s="320">
        <v>-920</v>
      </c>
      <c r="AD47" s="320">
        <v>-95</v>
      </c>
      <c r="AE47" s="320">
        <v>0</v>
      </c>
      <c r="AF47" s="320">
        <v>0</v>
      </c>
      <c r="AG47" s="320">
        <v>0</v>
      </c>
      <c r="AH47" s="320">
        <v>0</v>
      </c>
      <c r="AI47" s="320">
        <v>3985</v>
      </c>
      <c r="AJ47" s="320">
        <v>-495</v>
      </c>
      <c r="AK47" s="320">
        <v>3490</v>
      </c>
      <c r="AL47" s="320">
        <v>0</v>
      </c>
      <c r="AM47" s="320">
        <v>0</v>
      </c>
      <c r="AN47" s="320">
        <v>0</v>
      </c>
      <c r="AO47" s="320">
        <v>973</v>
      </c>
      <c r="AP47" s="320">
        <v>172</v>
      </c>
      <c r="AQ47" s="320">
        <v>1145</v>
      </c>
      <c r="AR47" s="320">
        <v>0</v>
      </c>
      <c r="AS47" s="320">
        <v>0</v>
      </c>
      <c r="AT47" s="320">
        <v>0</v>
      </c>
      <c r="AU47" s="320">
        <v>21478</v>
      </c>
      <c r="AV47" s="320">
        <v>-6709</v>
      </c>
      <c r="AW47" s="320">
        <v>0</v>
      </c>
      <c r="AX47" s="320">
        <v>4192</v>
      </c>
      <c r="AY47" s="320">
        <v>-2517</v>
      </c>
      <c r="AZ47" s="320">
        <v>0</v>
      </c>
      <c r="BA47" s="320">
        <v>-2517</v>
      </c>
      <c r="BB47" s="320">
        <v>18961</v>
      </c>
      <c r="BC47" s="315"/>
      <c r="BD47" s="315"/>
      <c r="BE47" s="315">
        <v>15471</v>
      </c>
      <c r="BF47" s="315">
        <v>3490</v>
      </c>
      <c r="BG47" s="315"/>
      <c r="BH47" s="315"/>
      <c r="BI47" s="320">
        <v>268845</v>
      </c>
      <c r="BJ47" s="320">
        <v>-18790</v>
      </c>
      <c r="BK47" s="320">
        <v>-4192</v>
      </c>
      <c r="BL47" s="320">
        <v>-22982</v>
      </c>
      <c r="BM47" s="320">
        <v>-22982</v>
      </c>
      <c r="BN47" s="320">
        <v>245863</v>
      </c>
      <c r="BO47" s="320">
        <v>96127</v>
      </c>
      <c r="BP47" s="320">
        <v>4028</v>
      </c>
      <c r="BQ47" s="320">
        <v>92099</v>
      </c>
      <c r="BR47" s="320">
        <v>11766</v>
      </c>
      <c r="BS47" s="320">
        <v>971</v>
      </c>
      <c r="BT47" s="320">
        <v>10795</v>
      </c>
      <c r="BU47" s="320">
        <v>32430</v>
      </c>
      <c r="BV47" s="320">
        <v>28289</v>
      </c>
      <c r="BW47" s="320">
        <v>4141</v>
      </c>
      <c r="BX47" s="320">
        <v>23127</v>
      </c>
      <c r="BY47" s="320">
        <v>1620</v>
      </c>
      <c r="BZ47" s="320">
        <v>21507</v>
      </c>
      <c r="CA47" s="320">
        <v>3802</v>
      </c>
      <c r="CB47" s="320">
        <v>1432</v>
      </c>
      <c r="CC47" s="320">
        <v>2370</v>
      </c>
      <c r="CD47" s="320">
        <v>10539</v>
      </c>
      <c r="CE47" s="320">
        <v>373</v>
      </c>
      <c r="CF47" s="320">
        <v>10166</v>
      </c>
      <c r="CJ47" s="320">
        <v>72143</v>
      </c>
      <c r="CK47" s="320">
        <v>10675</v>
      </c>
      <c r="CL47" s="320">
        <v>61468</v>
      </c>
      <c r="CM47" s="320">
        <v>0</v>
      </c>
      <c r="CO47" s="320">
        <v>0</v>
      </c>
      <c r="CP47" s="320">
        <v>7321</v>
      </c>
      <c r="CQ47" s="320">
        <v>4357</v>
      </c>
      <c r="CR47" s="320">
        <v>2964</v>
      </c>
      <c r="CS47" s="320">
        <v>1440</v>
      </c>
      <c r="CT47" s="320">
        <v>0</v>
      </c>
      <c r="CU47" s="320">
        <v>1440</v>
      </c>
      <c r="CV47" s="320">
        <v>407</v>
      </c>
      <c r="CW47" s="320">
        <v>0</v>
      </c>
      <c r="CX47" s="320">
        <v>407</v>
      </c>
      <c r="CY47" s="320">
        <v>0</v>
      </c>
      <c r="CZ47" s="320">
        <v>0</v>
      </c>
      <c r="DA47" s="320">
        <v>0</v>
      </c>
      <c r="DB47" s="320">
        <v>10315</v>
      </c>
      <c r="DC47" s="320">
        <v>288</v>
      </c>
      <c r="DD47" s="320">
        <v>10027</v>
      </c>
      <c r="DE47" s="320">
        <v>0</v>
      </c>
      <c r="DF47" s="320">
        <v>0</v>
      </c>
      <c r="DI47" s="320">
        <v>0</v>
      </c>
      <c r="DJ47" s="320">
        <v>0</v>
      </c>
      <c r="DK47" s="320">
        <v>0</v>
      </c>
      <c r="DL47" s="320">
        <v>0</v>
      </c>
      <c r="DM47" s="320">
        <v>0</v>
      </c>
      <c r="DN47" s="320">
        <v>269417</v>
      </c>
      <c r="DO47" s="320">
        <v>52033</v>
      </c>
      <c r="DP47" s="320">
        <v>217384</v>
      </c>
      <c r="DQ47" s="320">
        <v>26526</v>
      </c>
      <c r="DR47" s="320">
        <v>22100</v>
      </c>
      <c r="DS47" s="320">
        <v>4426</v>
      </c>
      <c r="DT47" s="320">
        <v>295943</v>
      </c>
      <c r="DU47" s="320">
        <v>74133</v>
      </c>
      <c r="DV47" s="320">
        <v>221810</v>
      </c>
      <c r="DW47" s="320">
        <v>-1572</v>
      </c>
      <c r="DX47" s="320">
        <v>0</v>
      </c>
      <c r="DY47" s="320">
        <v>-1572</v>
      </c>
      <c r="DZ47" s="320">
        <v>0</v>
      </c>
      <c r="EA47" s="320">
        <v>15101</v>
      </c>
      <c r="EB47" s="320">
        <v>446</v>
      </c>
      <c r="EC47" s="320">
        <v>1469</v>
      </c>
      <c r="ED47" s="320">
        <v>0</v>
      </c>
      <c r="EE47" s="320">
        <v>0</v>
      </c>
      <c r="EF47" s="320">
        <v>16124</v>
      </c>
      <c r="EG47" s="320">
        <v>149531</v>
      </c>
      <c r="EH47" s="320">
        <v>21500</v>
      </c>
      <c r="EI47" s="320">
        <v>46452</v>
      </c>
      <c r="EJ47" s="320">
        <v>15314</v>
      </c>
      <c r="EK47" s="320">
        <v>232797</v>
      </c>
      <c r="EL47" s="320">
        <v>-6709</v>
      </c>
      <c r="EM47" s="320">
        <v>-494</v>
      </c>
      <c r="EN47" s="320">
        <v>-458</v>
      </c>
      <c r="EO47" s="320">
        <v>-17838</v>
      </c>
      <c r="EP47" s="320">
        <v>0</v>
      </c>
      <c r="EQ47" s="320">
        <v>-25499</v>
      </c>
      <c r="ER47" s="323">
        <f t="shared" si="14"/>
        <v>312513</v>
      </c>
      <c r="ES47" s="323">
        <f t="shared" si="15"/>
        <v>305804</v>
      </c>
      <c r="ET47" s="323">
        <f t="shared" si="16"/>
        <v>305804</v>
      </c>
      <c r="EU47" s="323">
        <f t="shared" si="10"/>
        <v>6709</v>
      </c>
      <c r="EV47" s="323">
        <f t="shared" si="17"/>
        <v>73007</v>
      </c>
      <c r="EW47" s="323">
        <f t="shared" si="18"/>
        <v>50907</v>
      </c>
      <c r="EX47" s="323">
        <f t="shared" si="19"/>
        <v>50907</v>
      </c>
      <c r="EY47" s="323">
        <f t="shared" si="20"/>
        <v>61468</v>
      </c>
      <c r="EZ47" s="323">
        <f t="shared" si="21"/>
        <v>58956</v>
      </c>
      <c r="FA47" s="323">
        <f t="shared" si="22"/>
        <v>50389</v>
      </c>
      <c r="FB47" s="323">
        <f t="shared" si="23"/>
        <v>8567</v>
      </c>
      <c r="FC47" s="320">
        <v>298806</v>
      </c>
      <c r="FD47" s="320">
        <v>361120</v>
      </c>
      <c r="FE47" s="320">
        <v>9285</v>
      </c>
      <c r="FF47" s="320">
        <v>52869</v>
      </c>
      <c r="FG47" s="320">
        <v>13840</v>
      </c>
      <c r="FH47" s="320">
        <v>62</v>
      </c>
      <c r="FI47" s="320">
        <v>11129</v>
      </c>
      <c r="FJ47" s="320">
        <v>747111</v>
      </c>
      <c r="FK47" s="320">
        <v>605</v>
      </c>
      <c r="FL47" s="320">
        <v>0</v>
      </c>
      <c r="FM47" s="320">
        <v>0</v>
      </c>
      <c r="FN47" s="320">
        <v>0</v>
      </c>
      <c r="FO47" s="320">
        <v>2518</v>
      </c>
      <c r="FP47" s="320">
        <v>7435</v>
      </c>
      <c r="FQ47" s="320">
        <v>757669</v>
      </c>
      <c r="FR47" s="320">
        <v>47</v>
      </c>
      <c r="FT47" s="320">
        <v>1660</v>
      </c>
      <c r="FV47" s="320">
        <v>517</v>
      </c>
      <c r="FW47" s="320">
        <v>17960</v>
      </c>
      <c r="FX47" s="320">
        <v>1665</v>
      </c>
      <c r="FY47" s="320">
        <v>21849</v>
      </c>
      <c r="FZ47" s="320">
        <v>779518</v>
      </c>
      <c r="GA47" s="320">
        <v>0</v>
      </c>
      <c r="GB47" s="320">
        <v>29796</v>
      </c>
      <c r="GC47" s="320">
        <v>21503</v>
      </c>
      <c r="GD47" s="320">
        <v>0</v>
      </c>
      <c r="GE47" s="320">
        <v>0</v>
      </c>
      <c r="GG47" s="320">
        <v>51299</v>
      </c>
      <c r="GH47" s="320">
        <v>0</v>
      </c>
      <c r="GI47" s="320">
        <v>5020</v>
      </c>
      <c r="GJ47" s="320">
        <v>110841</v>
      </c>
      <c r="GK47" s="320">
        <v>293385</v>
      </c>
      <c r="GL47" s="320">
        <v>44696</v>
      </c>
      <c r="GN47" s="320">
        <v>0</v>
      </c>
      <c r="GO47" s="320">
        <v>463395</v>
      </c>
      <c r="GP47" s="320">
        <v>264824</v>
      </c>
      <c r="GQ47" s="320">
        <v>18961</v>
      </c>
      <c r="GR47" s="320">
        <v>245863</v>
      </c>
      <c r="GS47" s="320">
        <v>264824</v>
      </c>
      <c r="GT47" s="320">
        <v>298806</v>
      </c>
      <c r="GU47" s="320">
        <v>18896</v>
      </c>
      <c r="GV47" s="325">
        <f t="shared" si="24"/>
        <v>367877</v>
      </c>
      <c r="GW47" s="325">
        <f t="shared" si="12"/>
        <v>1712</v>
      </c>
      <c r="GX47" s="325">
        <f t="shared" si="25"/>
        <v>366165</v>
      </c>
      <c r="GY47" s="315"/>
      <c r="GZ47" s="315"/>
      <c r="HA47" s="315"/>
      <c r="HB47" s="323"/>
      <c r="HC47" s="315"/>
      <c r="HD47" s="315"/>
      <c r="HE47" s="315"/>
      <c r="HF47" s="315"/>
      <c r="HG47" s="315"/>
      <c r="HH47" s="315"/>
      <c r="HI47" s="315"/>
      <c r="HJ47" s="315"/>
      <c r="HK47" s="315"/>
      <c r="HL47" s="315"/>
      <c r="HM47" s="315"/>
      <c r="HN47" s="315"/>
      <c r="HO47" s="315"/>
      <c r="HP47" s="315"/>
      <c r="HQ47" s="315"/>
      <c r="HR47" s="315"/>
      <c r="HS47" s="315"/>
      <c r="HT47" s="315"/>
      <c r="HU47" s="315"/>
      <c r="HV47" s="315"/>
      <c r="HW47" s="315"/>
      <c r="HX47" s="315"/>
      <c r="HY47" s="315"/>
      <c r="HZ47" s="315"/>
      <c r="IA47" s="315"/>
      <c r="IB47" s="315"/>
      <c r="IC47" s="315"/>
      <c r="ID47" s="315"/>
      <c r="IE47" s="315"/>
      <c r="IF47" s="315"/>
      <c r="IG47" s="315"/>
      <c r="IH47" s="315"/>
      <c r="II47" s="315"/>
      <c r="IJ47" s="315"/>
      <c r="IK47" s="315"/>
      <c r="IL47" s="315"/>
      <c r="IM47" s="315"/>
      <c r="IN47" s="315"/>
      <c r="IO47" s="315"/>
      <c r="IP47" s="315"/>
      <c r="IQ47" s="315"/>
      <c r="IR47" s="315"/>
      <c r="IS47" s="315"/>
      <c r="IT47" s="315"/>
      <c r="IU47" s="315"/>
      <c r="IV47" s="315"/>
      <c r="IW47" s="315"/>
      <c r="IX47" s="315"/>
      <c r="IY47" s="315"/>
      <c r="IZ47" s="315"/>
      <c r="JA47" s="315"/>
      <c r="JB47" s="315"/>
      <c r="JC47" s="315"/>
      <c r="JD47" s="315"/>
      <c r="JE47" s="315"/>
      <c r="JF47" s="315"/>
      <c r="JG47" s="315"/>
      <c r="JH47" s="315"/>
      <c r="JI47" s="315"/>
      <c r="JJ47" s="315"/>
      <c r="JK47" s="315"/>
      <c r="JL47" s="315"/>
      <c r="JM47" s="315"/>
      <c r="JN47" s="315"/>
      <c r="JO47" s="315"/>
      <c r="JP47" s="315"/>
      <c r="JQ47" s="315"/>
      <c r="JR47" s="315"/>
      <c r="JS47" s="315"/>
      <c r="JT47" s="315"/>
      <c r="JU47" s="315"/>
      <c r="JV47" s="315"/>
      <c r="JW47" s="315"/>
      <c r="JX47" s="315"/>
      <c r="JY47" s="315"/>
      <c r="JZ47" s="315"/>
      <c r="KA47" s="315"/>
      <c r="KB47" s="315"/>
      <c r="KC47" s="315"/>
      <c r="KD47" s="315"/>
      <c r="KE47" s="315"/>
      <c r="KF47" s="315"/>
      <c r="KG47" s="315"/>
      <c r="KH47" s="315"/>
      <c r="KI47" s="315"/>
      <c r="KJ47" s="315"/>
      <c r="KK47" s="315"/>
      <c r="KL47" s="315"/>
      <c r="KM47" s="315"/>
      <c r="KN47" s="315"/>
      <c r="KO47" s="315"/>
      <c r="KP47" s="315"/>
      <c r="KQ47" s="315"/>
      <c r="KR47" s="315"/>
      <c r="KS47" s="315"/>
      <c r="KT47" s="315"/>
      <c r="KU47" s="315"/>
      <c r="KV47" s="315"/>
      <c r="KW47" s="315"/>
      <c r="KX47" s="315"/>
      <c r="KY47" s="315"/>
      <c r="KZ47" s="315"/>
      <c r="LA47" s="315"/>
      <c r="LB47" s="315"/>
      <c r="LC47" s="315"/>
      <c r="LD47" s="315"/>
      <c r="LE47" s="315"/>
      <c r="LF47" s="315"/>
      <c r="LG47" s="315"/>
      <c r="LH47" s="315"/>
      <c r="LI47" s="315"/>
      <c r="LJ47" s="315"/>
      <c r="LK47" s="315"/>
      <c r="LL47" s="315"/>
      <c r="LM47" s="315"/>
      <c r="LN47" s="315"/>
      <c r="LO47" s="315"/>
      <c r="LP47" s="315"/>
      <c r="LQ47" s="315"/>
      <c r="LR47" s="315"/>
      <c r="LS47" s="315"/>
      <c r="LT47" s="315"/>
      <c r="LU47" s="315"/>
      <c r="LV47" s="315"/>
      <c r="LW47" s="315"/>
      <c r="LX47" s="315"/>
      <c r="LY47" s="315"/>
      <c r="LZ47" s="315"/>
      <c r="MA47" s="315"/>
      <c r="MB47" s="315"/>
      <c r="MC47" s="315"/>
      <c r="MD47" s="315"/>
      <c r="ME47" s="315"/>
      <c r="MF47" s="315"/>
      <c r="MG47" s="315"/>
      <c r="MH47" s="315"/>
      <c r="MI47" s="315"/>
      <c r="MJ47" s="315"/>
      <c r="MK47" s="315"/>
      <c r="ML47" s="315"/>
      <c r="MM47" s="315"/>
      <c r="MN47" s="315"/>
      <c r="MO47" s="315"/>
      <c r="MP47" s="315"/>
      <c r="MQ47" s="315"/>
      <c r="MR47" s="315"/>
      <c r="MS47" s="315"/>
      <c r="MT47" s="315"/>
      <c r="MU47" s="315"/>
      <c r="MV47" s="315"/>
      <c r="MW47" s="315"/>
      <c r="MX47" s="315"/>
      <c r="MY47" s="315"/>
      <c r="MZ47" s="315"/>
      <c r="NA47" s="315"/>
      <c r="NB47" s="315"/>
      <c r="NC47" s="315"/>
      <c r="ND47" s="315"/>
      <c r="NE47" s="315"/>
      <c r="NF47" s="315"/>
      <c r="NG47" s="315"/>
      <c r="NH47" s="315"/>
      <c r="NI47" s="315"/>
      <c r="NJ47" s="315"/>
      <c r="NK47" s="315"/>
      <c r="NL47" s="315"/>
      <c r="NM47" s="315"/>
      <c r="NN47" s="315"/>
      <c r="NO47" s="315"/>
      <c r="NP47" s="315"/>
      <c r="NQ47" s="315"/>
      <c r="NR47" s="315"/>
      <c r="NS47" s="315"/>
      <c r="NT47" s="315"/>
      <c r="NU47" s="315"/>
      <c r="NV47" s="315"/>
      <c r="NW47" s="315"/>
      <c r="NX47" s="315"/>
      <c r="NY47" s="315"/>
      <c r="NZ47" s="315"/>
      <c r="OA47" s="315"/>
      <c r="OB47" s="315"/>
      <c r="OC47" s="315"/>
      <c r="OD47" s="315"/>
      <c r="OE47" s="315"/>
      <c r="OF47" s="315"/>
      <c r="OG47" s="315"/>
      <c r="OH47" s="315"/>
      <c r="OI47" s="315"/>
      <c r="OJ47" s="315"/>
      <c r="OK47" s="315"/>
      <c r="OL47" s="315"/>
      <c r="OM47" s="315"/>
      <c r="ON47" s="315"/>
      <c r="OO47" s="315"/>
      <c r="OP47" s="315"/>
      <c r="OQ47" s="315"/>
      <c r="OR47" s="315"/>
      <c r="OS47" s="315"/>
      <c r="OT47" s="315"/>
      <c r="OU47" s="315"/>
      <c r="OV47" s="315"/>
      <c r="OW47" s="315"/>
      <c r="OX47" s="315"/>
      <c r="OY47" s="315"/>
      <c r="OZ47" s="315"/>
      <c r="PA47" s="315"/>
      <c r="PB47" s="315"/>
      <c r="PC47" s="315"/>
      <c r="PD47" s="315"/>
      <c r="PE47" s="315"/>
      <c r="PF47" s="315"/>
      <c r="PG47" s="315"/>
      <c r="PH47" s="315"/>
      <c r="PI47" s="315"/>
      <c r="PJ47" s="315"/>
      <c r="PK47" s="315"/>
      <c r="PL47" s="315"/>
      <c r="PM47" s="315"/>
      <c r="PN47" s="315"/>
      <c r="PO47" s="315"/>
      <c r="PP47" s="315"/>
      <c r="PQ47" s="315"/>
      <c r="PR47" s="315"/>
      <c r="PS47" s="315"/>
      <c r="PT47" s="315"/>
      <c r="PU47" s="315"/>
      <c r="PV47" s="315"/>
      <c r="PW47" s="315"/>
      <c r="PX47" s="315"/>
      <c r="PY47" s="315"/>
      <c r="PZ47" s="315"/>
      <c r="QA47" s="315"/>
      <c r="QB47" s="315"/>
      <c r="QC47" s="315"/>
      <c r="QD47" s="315"/>
      <c r="QE47" s="315"/>
      <c r="QF47" s="315"/>
      <c r="QG47" s="315"/>
      <c r="QH47" s="315"/>
      <c r="QI47" s="315"/>
      <c r="QJ47" s="315"/>
      <c r="QK47" s="315"/>
      <c r="QL47" s="315"/>
      <c r="QM47" s="315"/>
      <c r="QN47" s="315"/>
      <c r="QO47" s="315"/>
      <c r="QP47" s="315"/>
      <c r="QQ47" s="315"/>
      <c r="QR47" s="315"/>
      <c r="QS47" s="315"/>
      <c r="QT47" s="315"/>
      <c r="QU47" s="315"/>
      <c r="QV47" s="315"/>
      <c r="QW47" s="315"/>
      <c r="QX47" s="315"/>
      <c r="QY47" s="315"/>
      <c r="QZ47" s="315"/>
      <c r="RA47" s="315"/>
      <c r="RB47" s="315"/>
      <c r="RC47" s="315"/>
      <c r="RD47" s="315"/>
      <c r="RE47" s="315"/>
      <c r="RF47" s="315"/>
      <c r="RG47" s="315"/>
      <c r="RH47" s="315"/>
      <c r="RI47" s="315"/>
      <c r="RJ47" s="315"/>
      <c r="RK47" s="315"/>
      <c r="RL47" s="315"/>
      <c r="RM47" s="315"/>
      <c r="RN47" s="315"/>
      <c r="RO47" s="315"/>
      <c r="RP47" s="315"/>
      <c r="RQ47" s="315"/>
      <c r="RR47" s="315"/>
      <c r="RS47" s="315"/>
      <c r="RT47" s="315"/>
      <c r="RU47" s="315"/>
      <c r="RV47" s="315"/>
      <c r="RW47" s="315"/>
      <c r="RX47" s="315"/>
      <c r="RY47" s="315"/>
      <c r="RZ47" s="315"/>
      <c r="SA47" s="315"/>
      <c r="SB47" s="315"/>
      <c r="SC47" s="315"/>
      <c r="SD47" s="315"/>
      <c r="SE47" s="315"/>
      <c r="SF47" s="315"/>
      <c r="SG47" s="315"/>
      <c r="SH47" s="315"/>
      <c r="SI47" s="315"/>
      <c r="SJ47" s="315"/>
      <c r="SK47" s="315"/>
      <c r="SL47" s="315"/>
      <c r="SM47" s="315"/>
      <c r="SN47" s="315"/>
      <c r="SO47" s="315"/>
      <c r="SP47" s="315"/>
      <c r="SQ47" s="315"/>
      <c r="SR47" s="315"/>
      <c r="SS47" s="315"/>
      <c r="ST47" s="315"/>
      <c r="SU47" s="315"/>
      <c r="SV47" s="315"/>
      <c r="SW47" s="315"/>
      <c r="SX47" s="315"/>
      <c r="SY47" s="315"/>
      <c r="SZ47" s="315"/>
      <c r="TA47" s="315"/>
      <c r="TB47" s="315"/>
      <c r="TC47" s="315"/>
      <c r="TD47" s="315"/>
      <c r="TE47" s="315"/>
      <c r="TF47" s="315"/>
      <c r="TG47" s="315"/>
      <c r="TH47" s="315"/>
      <c r="TI47" s="315"/>
      <c r="TJ47" s="315"/>
      <c r="TK47" s="315"/>
      <c r="TL47" s="315"/>
      <c r="TM47" s="315"/>
      <c r="TN47" s="315"/>
      <c r="TO47" s="315"/>
      <c r="TP47" s="315"/>
      <c r="TQ47" s="315"/>
      <c r="TR47" s="315"/>
      <c r="TS47" s="315"/>
      <c r="TT47" s="315"/>
      <c r="TU47" s="315"/>
      <c r="TV47" s="315"/>
      <c r="TW47" s="315"/>
      <c r="TX47" s="315"/>
      <c r="TY47" s="315"/>
      <c r="TZ47" s="315"/>
      <c r="UA47" s="315"/>
      <c r="UB47" s="315"/>
      <c r="UC47" s="315"/>
      <c r="UD47" s="315"/>
    </row>
    <row r="48" spans="1:550" s="320" customFormat="1">
      <c r="A48" s="28" t="s">
        <v>544</v>
      </c>
      <c r="B48" s="28" t="s">
        <v>534</v>
      </c>
      <c r="C48" s="29" t="s">
        <v>242</v>
      </c>
      <c r="D48" s="29" t="s">
        <v>254</v>
      </c>
      <c r="E48" s="105" t="s">
        <v>183</v>
      </c>
      <c r="F48" s="31">
        <v>12</v>
      </c>
      <c r="G48" s="320">
        <v>91030</v>
      </c>
      <c r="H48" s="320">
        <v>37575</v>
      </c>
      <c r="I48" s="320">
        <v>3800</v>
      </c>
      <c r="J48" s="320">
        <v>16148</v>
      </c>
      <c r="K48" s="320">
        <v>223589</v>
      </c>
      <c r="L48" s="320">
        <v>232196</v>
      </c>
      <c r="M48" s="320">
        <v>13810</v>
      </c>
      <c r="N48" s="320">
        <v>13805</v>
      </c>
      <c r="O48" s="320">
        <v>-5031</v>
      </c>
      <c r="P48" s="320">
        <v>8774</v>
      </c>
      <c r="Q48" s="320">
        <v>-9051</v>
      </c>
      <c r="R48" s="320">
        <v>-277</v>
      </c>
      <c r="S48" s="320">
        <v>13533</v>
      </c>
      <c r="T48" s="320">
        <v>1010</v>
      </c>
      <c r="U48" s="320">
        <v>-3246</v>
      </c>
      <c r="V48" s="320">
        <v>3208</v>
      </c>
      <c r="W48" s="320">
        <v>-38</v>
      </c>
      <c r="X48" s="320">
        <v>-50</v>
      </c>
      <c r="Y48" s="320">
        <v>-88</v>
      </c>
      <c r="Z48" s="320">
        <v>922</v>
      </c>
      <c r="AA48" s="320">
        <v>20870</v>
      </c>
      <c r="AB48" s="320">
        <v>-4950</v>
      </c>
      <c r="AC48" s="320">
        <v>6313</v>
      </c>
      <c r="AD48" s="320">
        <v>1363</v>
      </c>
      <c r="AE48" s="320">
        <v>22233</v>
      </c>
      <c r="AF48" s="320">
        <v>0</v>
      </c>
      <c r="AG48" s="320">
        <v>0</v>
      </c>
      <c r="AH48" s="320">
        <v>0</v>
      </c>
      <c r="AI48" s="320">
        <v>0</v>
      </c>
      <c r="AJ48" s="320">
        <v>0</v>
      </c>
      <c r="AK48" s="320">
        <v>0</v>
      </c>
      <c r="AL48" s="320">
        <v>8412</v>
      </c>
      <c r="AM48" s="320">
        <v>2678</v>
      </c>
      <c r="AN48" s="320">
        <v>11090</v>
      </c>
      <c r="AO48" s="320">
        <v>1180</v>
      </c>
      <c r="AP48" s="320">
        <v>110</v>
      </c>
      <c r="AQ48" s="320">
        <v>1290</v>
      </c>
      <c r="AR48" s="320">
        <v>0</v>
      </c>
      <c r="AS48" s="320">
        <v>0</v>
      </c>
      <c r="AT48" s="320">
        <v>0</v>
      </c>
      <c r="AU48" s="320">
        <v>45282</v>
      </c>
      <c r="AV48" s="320">
        <v>10559</v>
      </c>
      <c r="AW48" s="320">
        <v>0</v>
      </c>
      <c r="AX48" s="320">
        <v>-6773</v>
      </c>
      <c r="AY48" s="320">
        <v>3786</v>
      </c>
      <c r="AZ48" s="320">
        <v>0</v>
      </c>
      <c r="BA48" s="320">
        <v>3786</v>
      </c>
      <c r="BB48" s="320">
        <v>49068</v>
      </c>
      <c r="BC48" s="315"/>
      <c r="BD48" s="315"/>
      <c r="BE48" s="315">
        <v>26835</v>
      </c>
      <c r="BF48" s="315">
        <v>22233</v>
      </c>
      <c r="BG48" s="315"/>
      <c r="BH48" s="315"/>
      <c r="BI48" s="320">
        <v>193236</v>
      </c>
      <c r="BJ48" s="320">
        <v>7466</v>
      </c>
      <c r="BK48" s="320">
        <v>6773</v>
      </c>
      <c r="BL48" s="320">
        <v>14239</v>
      </c>
      <c r="BM48" s="320">
        <v>14239</v>
      </c>
      <c r="BN48" s="320">
        <v>207475</v>
      </c>
      <c r="BO48" s="320">
        <v>126846</v>
      </c>
      <c r="BP48" s="320">
        <v>13178</v>
      </c>
      <c r="BQ48" s="320">
        <v>113668</v>
      </c>
      <c r="BR48" s="320">
        <v>12511</v>
      </c>
      <c r="BS48" s="320">
        <v>3992</v>
      </c>
      <c r="BT48" s="320">
        <v>8519</v>
      </c>
      <c r="BU48" s="320">
        <v>18207</v>
      </c>
      <c r="BV48" s="320">
        <v>16579</v>
      </c>
      <c r="BW48" s="320">
        <v>1628</v>
      </c>
      <c r="BX48" s="320">
        <v>19116</v>
      </c>
      <c r="BY48" s="320">
        <v>4936</v>
      </c>
      <c r="BZ48" s="320">
        <v>14180</v>
      </c>
      <c r="CA48" s="320">
        <v>4787</v>
      </c>
      <c r="CB48" s="320">
        <v>1354</v>
      </c>
      <c r="CC48" s="320">
        <v>3433</v>
      </c>
      <c r="CD48" s="320">
        <v>14687</v>
      </c>
      <c r="CE48" s="320">
        <v>1903</v>
      </c>
      <c r="CF48" s="320">
        <v>12784</v>
      </c>
      <c r="CJ48" s="320">
        <v>57221</v>
      </c>
      <c r="CK48" s="320">
        <v>11622</v>
      </c>
      <c r="CL48" s="320">
        <v>45599</v>
      </c>
      <c r="CM48" s="320">
        <v>0</v>
      </c>
      <c r="CO48" s="320">
        <v>0</v>
      </c>
      <c r="CP48" s="320">
        <v>3323</v>
      </c>
      <c r="CQ48" s="320">
        <v>427</v>
      </c>
      <c r="CR48" s="320">
        <v>2896</v>
      </c>
      <c r="CS48" s="320">
        <v>2657</v>
      </c>
      <c r="CT48" s="320">
        <v>0</v>
      </c>
      <c r="CU48" s="320">
        <v>2657</v>
      </c>
      <c r="CV48" s="320">
        <v>1051</v>
      </c>
      <c r="CW48" s="320">
        <v>0</v>
      </c>
      <c r="CX48" s="320">
        <v>1051</v>
      </c>
      <c r="CY48" s="320">
        <v>0</v>
      </c>
      <c r="CZ48" s="320">
        <v>0</v>
      </c>
      <c r="DA48" s="320">
        <v>0</v>
      </c>
      <c r="DB48" s="320">
        <v>6433</v>
      </c>
      <c r="DC48" s="320">
        <v>61</v>
      </c>
      <c r="DD48" s="320">
        <v>6372</v>
      </c>
      <c r="DE48" s="320">
        <v>3256</v>
      </c>
      <c r="DF48" s="320">
        <v>3256</v>
      </c>
      <c r="DI48" s="320">
        <v>0</v>
      </c>
      <c r="DJ48" s="320">
        <v>0</v>
      </c>
      <c r="DK48" s="320">
        <v>0</v>
      </c>
      <c r="DL48" s="320">
        <v>0</v>
      </c>
      <c r="DM48" s="320">
        <v>0</v>
      </c>
      <c r="DN48" s="320">
        <v>270095</v>
      </c>
      <c r="DO48" s="320">
        <v>54052</v>
      </c>
      <c r="DP48" s="320">
        <v>216043</v>
      </c>
      <c r="DQ48" s="320">
        <v>11292</v>
      </c>
      <c r="DR48" s="320">
        <v>9340</v>
      </c>
      <c r="DS48" s="320">
        <v>1952</v>
      </c>
      <c r="DT48" s="320">
        <v>281387</v>
      </c>
      <c r="DU48" s="320">
        <v>63392</v>
      </c>
      <c r="DV48" s="320">
        <v>217995</v>
      </c>
      <c r="DW48" s="320">
        <v>-227</v>
      </c>
      <c r="DX48" s="320">
        <v>338</v>
      </c>
      <c r="DY48" s="320">
        <v>-109</v>
      </c>
      <c r="DZ48" s="320">
        <v>0</v>
      </c>
      <c r="EA48" s="320">
        <v>11998</v>
      </c>
      <c r="EB48" s="320">
        <v>913</v>
      </c>
      <c r="EC48" s="320">
        <v>1007</v>
      </c>
      <c r="ED48" s="320">
        <v>209</v>
      </c>
      <c r="EE48" s="320">
        <v>0</v>
      </c>
      <c r="EF48" s="320">
        <v>12092</v>
      </c>
      <c r="EG48" s="320">
        <v>166123</v>
      </c>
      <c r="EH48" s="320">
        <v>12941</v>
      </c>
      <c r="EI48" s="320">
        <v>44525</v>
      </c>
      <c r="EJ48" s="320">
        <v>16957</v>
      </c>
      <c r="EK48" s="320">
        <v>240546</v>
      </c>
      <c r="EL48" s="320">
        <v>10441</v>
      </c>
      <c r="EM48" s="320">
        <v>31033</v>
      </c>
      <c r="EN48" s="320">
        <v>0</v>
      </c>
      <c r="EO48" s="320">
        <v>-23567</v>
      </c>
      <c r="EP48" s="320">
        <v>0</v>
      </c>
      <c r="EQ48" s="320">
        <v>18025</v>
      </c>
      <c r="ER48" s="323">
        <f t="shared" si="14"/>
        <v>294392</v>
      </c>
      <c r="ES48" s="323">
        <f t="shared" si="15"/>
        <v>304833</v>
      </c>
      <c r="ET48" s="323">
        <f t="shared" si="16"/>
        <v>304833</v>
      </c>
      <c r="EU48" s="323">
        <f t="shared" si="10"/>
        <v>-10441</v>
      </c>
      <c r="EV48" s="323">
        <f t="shared" si="17"/>
        <v>64287</v>
      </c>
      <c r="EW48" s="323">
        <f t="shared" si="18"/>
        <v>54947</v>
      </c>
      <c r="EX48" s="323">
        <f t="shared" si="19"/>
        <v>54947</v>
      </c>
      <c r="EY48" s="323">
        <f t="shared" si="20"/>
        <v>45599</v>
      </c>
      <c r="EZ48" s="323">
        <f t="shared" si="21"/>
        <v>29499</v>
      </c>
      <c r="FA48" s="323">
        <f t="shared" si="22"/>
        <v>25919</v>
      </c>
      <c r="FB48" s="323">
        <f t="shared" si="23"/>
        <v>3580</v>
      </c>
      <c r="FC48" s="320">
        <v>128975</v>
      </c>
      <c r="FD48" s="320">
        <v>323334</v>
      </c>
      <c r="FE48" s="320">
        <v>6139</v>
      </c>
      <c r="FF48" s="320">
        <v>23488</v>
      </c>
      <c r="FG48" s="320">
        <v>651</v>
      </c>
      <c r="FH48" s="320">
        <v>0</v>
      </c>
      <c r="FI48" s="320">
        <v>23026</v>
      </c>
      <c r="FJ48" s="320">
        <v>505613</v>
      </c>
      <c r="FK48" s="320">
        <v>262</v>
      </c>
      <c r="FL48" s="320">
        <v>16443</v>
      </c>
      <c r="FM48" s="320">
        <v>166</v>
      </c>
      <c r="FN48" s="320">
        <v>0</v>
      </c>
      <c r="FO48" s="320">
        <v>10011</v>
      </c>
      <c r="FP48" s="320">
        <v>0</v>
      </c>
      <c r="FQ48" s="320">
        <v>532495</v>
      </c>
      <c r="FR48" s="320">
        <v>0</v>
      </c>
      <c r="FT48" s="320">
        <v>1138</v>
      </c>
      <c r="FV48" s="320">
        <v>420</v>
      </c>
      <c r="FW48" s="320">
        <v>15908</v>
      </c>
      <c r="FX48" s="320">
        <v>15120</v>
      </c>
      <c r="FY48" s="320">
        <v>32586</v>
      </c>
      <c r="FZ48" s="320">
        <v>565081</v>
      </c>
      <c r="GA48" s="320">
        <v>0</v>
      </c>
      <c r="GB48" s="320">
        <v>11791</v>
      </c>
      <c r="GC48" s="320">
        <v>34081</v>
      </c>
      <c r="GD48" s="320">
        <v>147</v>
      </c>
      <c r="GE48" s="320">
        <v>0</v>
      </c>
      <c r="GG48" s="320">
        <v>46019</v>
      </c>
      <c r="GH48" s="320">
        <v>0</v>
      </c>
      <c r="GI48" s="320">
        <v>1357</v>
      </c>
      <c r="GJ48" s="320">
        <v>104357</v>
      </c>
      <c r="GK48" s="320">
        <v>71730</v>
      </c>
      <c r="GL48" s="320">
        <v>84982</v>
      </c>
      <c r="GN48" s="320">
        <v>0</v>
      </c>
      <c r="GO48" s="320">
        <v>262519</v>
      </c>
      <c r="GP48" s="320">
        <v>256543</v>
      </c>
      <c r="GQ48" s="320">
        <v>49068</v>
      </c>
      <c r="GR48" s="320">
        <v>207475</v>
      </c>
      <c r="GS48" s="320">
        <v>256543</v>
      </c>
      <c r="GT48" s="320">
        <v>128975</v>
      </c>
      <c r="GU48" s="320">
        <v>15243</v>
      </c>
      <c r="GV48" s="325">
        <f t="shared" si="24"/>
        <v>168503</v>
      </c>
      <c r="GW48" s="325">
        <f t="shared" si="12"/>
        <v>15120</v>
      </c>
      <c r="GX48" s="325">
        <f t="shared" si="25"/>
        <v>153383</v>
      </c>
      <c r="GY48" s="315"/>
      <c r="GZ48" s="315"/>
      <c r="HA48" s="315"/>
      <c r="HB48" s="323"/>
      <c r="HC48" s="315"/>
      <c r="HD48" s="315"/>
      <c r="HE48" s="315"/>
      <c r="HF48" s="315"/>
      <c r="HG48" s="315"/>
      <c r="HH48" s="315"/>
      <c r="HI48" s="315"/>
      <c r="HJ48" s="315"/>
      <c r="HK48" s="315"/>
      <c r="HL48" s="315"/>
      <c r="HM48" s="315"/>
      <c r="HN48" s="315"/>
      <c r="HO48" s="315"/>
      <c r="HP48" s="315"/>
      <c r="HQ48" s="315"/>
      <c r="HR48" s="315"/>
      <c r="HS48" s="315"/>
      <c r="HT48" s="315"/>
      <c r="HU48" s="315"/>
      <c r="HV48" s="315"/>
      <c r="HW48" s="315"/>
      <c r="HX48" s="315"/>
      <c r="HY48" s="315"/>
      <c r="HZ48" s="315"/>
      <c r="IA48" s="315"/>
      <c r="IB48" s="315"/>
      <c r="IC48" s="315"/>
      <c r="ID48" s="315"/>
      <c r="IE48" s="315"/>
      <c r="IF48" s="315"/>
      <c r="IG48" s="315"/>
      <c r="IH48" s="315"/>
      <c r="II48" s="315"/>
      <c r="IJ48" s="315"/>
      <c r="IK48" s="315"/>
      <c r="IL48" s="315"/>
      <c r="IM48" s="315"/>
      <c r="IN48" s="315"/>
      <c r="IO48" s="315"/>
      <c r="IP48" s="315"/>
      <c r="IQ48" s="315"/>
      <c r="IR48" s="315"/>
      <c r="IS48" s="315"/>
      <c r="IT48" s="315"/>
      <c r="IU48" s="315"/>
      <c r="IV48" s="315"/>
      <c r="IW48" s="315"/>
      <c r="IX48" s="315"/>
      <c r="IY48" s="315"/>
      <c r="IZ48" s="315"/>
      <c r="JA48" s="315"/>
      <c r="JB48" s="315"/>
      <c r="JC48" s="315"/>
      <c r="JD48" s="315"/>
      <c r="JE48" s="315"/>
      <c r="JF48" s="315"/>
      <c r="JG48" s="315"/>
      <c r="JH48" s="315"/>
      <c r="JI48" s="315"/>
      <c r="JJ48" s="315"/>
      <c r="JK48" s="315"/>
      <c r="JL48" s="315"/>
      <c r="JM48" s="315"/>
      <c r="JN48" s="315"/>
      <c r="JO48" s="315"/>
      <c r="JP48" s="315"/>
      <c r="JQ48" s="315"/>
      <c r="JR48" s="315"/>
      <c r="JS48" s="315"/>
      <c r="JT48" s="315"/>
      <c r="JU48" s="315"/>
      <c r="JV48" s="315"/>
      <c r="JW48" s="315"/>
      <c r="JX48" s="315"/>
      <c r="JY48" s="315"/>
      <c r="JZ48" s="315"/>
      <c r="KA48" s="315"/>
      <c r="KB48" s="315"/>
      <c r="KC48" s="315"/>
      <c r="KD48" s="315"/>
      <c r="KE48" s="315"/>
      <c r="KF48" s="315"/>
      <c r="KG48" s="315"/>
      <c r="KH48" s="315"/>
      <c r="KI48" s="315"/>
      <c r="KJ48" s="315"/>
      <c r="KK48" s="315"/>
      <c r="KL48" s="315"/>
      <c r="KM48" s="315"/>
      <c r="KN48" s="315"/>
      <c r="KO48" s="315"/>
      <c r="KP48" s="315"/>
      <c r="KQ48" s="315"/>
      <c r="KR48" s="315"/>
      <c r="KS48" s="315"/>
      <c r="KT48" s="315"/>
      <c r="KU48" s="315"/>
      <c r="KV48" s="315"/>
      <c r="KW48" s="315"/>
      <c r="KX48" s="315"/>
      <c r="KY48" s="315"/>
      <c r="KZ48" s="315"/>
      <c r="LA48" s="315"/>
      <c r="LB48" s="315"/>
      <c r="LC48" s="315"/>
      <c r="LD48" s="315"/>
      <c r="LE48" s="315"/>
      <c r="LF48" s="315"/>
      <c r="LG48" s="315"/>
      <c r="LH48" s="315"/>
      <c r="LI48" s="315"/>
      <c r="LJ48" s="315"/>
      <c r="LK48" s="315"/>
      <c r="LL48" s="315"/>
      <c r="LM48" s="315"/>
      <c r="LN48" s="315"/>
      <c r="LO48" s="315"/>
      <c r="LP48" s="315"/>
      <c r="LQ48" s="315"/>
      <c r="LR48" s="315"/>
      <c r="LS48" s="315"/>
      <c r="LT48" s="315"/>
      <c r="LU48" s="315"/>
      <c r="LV48" s="315"/>
      <c r="LW48" s="315"/>
      <c r="LX48" s="315"/>
      <c r="LY48" s="315"/>
      <c r="LZ48" s="315"/>
      <c r="MA48" s="315"/>
      <c r="MB48" s="315"/>
      <c r="MC48" s="315"/>
      <c r="MD48" s="315"/>
      <c r="ME48" s="315"/>
      <c r="MF48" s="315"/>
      <c r="MG48" s="315"/>
      <c r="MH48" s="315"/>
      <c r="MI48" s="315"/>
      <c r="MJ48" s="315"/>
      <c r="MK48" s="315"/>
      <c r="ML48" s="315"/>
      <c r="MM48" s="315"/>
      <c r="MN48" s="315"/>
      <c r="MO48" s="315"/>
      <c r="MP48" s="315"/>
      <c r="MQ48" s="315"/>
      <c r="MR48" s="315"/>
      <c r="MS48" s="315"/>
      <c r="MT48" s="315"/>
      <c r="MU48" s="315"/>
      <c r="MV48" s="315"/>
      <c r="MW48" s="315"/>
      <c r="MX48" s="315"/>
      <c r="MY48" s="315"/>
      <c r="MZ48" s="315"/>
      <c r="NA48" s="315"/>
      <c r="NB48" s="315"/>
      <c r="NC48" s="315"/>
      <c r="ND48" s="315"/>
      <c r="NE48" s="315"/>
      <c r="NF48" s="315"/>
      <c r="NG48" s="315"/>
      <c r="NH48" s="315"/>
      <c r="NI48" s="315"/>
      <c r="NJ48" s="315"/>
      <c r="NK48" s="315"/>
      <c r="NL48" s="315"/>
      <c r="NM48" s="315"/>
      <c r="NN48" s="315"/>
      <c r="NO48" s="315"/>
      <c r="NP48" s="315"/>
      <c r="NQ48" s="315"/>
      <c r="NR48" s="315"/>
      <c r="NS48" s="315"/>
      <c r="NT48" s="315"/>
      <c r="NU48" s="315"/>
      <c r="NV48" s="315"/>
      <c r="NW48" s="315"/>
      <c r="NX48" s="315"/>
      <c r="NY48" s="315"/>
      <c r="NZ48" s="315"/>
      <c r="OA48" s="315"/>
      <c r="OB48" s="315"/>
      <c r="OC48" s="315"/>
      <c r="OD48" s="315"/>
      <c r="OE48" s="315"/>
      <c r="OF48" s="315"/>
      <c r="OG48" s="315"/>
      <c r="OH48" s="315"/>
      <c r="OI48" s="315"/>
      <c r="OJ48" s="315"/>
      <c r="OK48" s="315"/>
      <c r="OL48" s="315"/>
      <c r="OM48" s="315"/>
      <c r="ON48" s="315"/>
      <c r="OO48" s="315"/>
      <c r="OP48" s="315"/>
      <c r="OQ48" s="315"/>
      <c r="OR48" s="315"/>
      <c r="OS48" s="315"/>
      <c r="OT48" s="315"/>
      <c r="OU48" s="315"/>
      <c r="OV48" s="315"/>
      <c r="OW48" s="315"/>
      <c r="OX48" s="315"/>
      <c r="OY48" s="315"/>
      <c r="OZ48" s="315"/>
      <c r="PA48" s="315"/>
      <c r="PB48" s="315"/>
      <c r="PC48" s="315"/>
      <c r="PD48" s="315"/>
      <c r="PE48" s="315"/>
      <c r="PF48" s="315"/>
      <c r="PG48" s="315"/>
      <c r="PH48" s="315"/>
      <c r="PI48" s="315"/>
      <c r="PJ48" s="315"/>
      <c r="PK48" s="315"/>
      <c r="PL48" s="315"/>
      <c r="PM48" s="315"/>
      <c r="PN48" s="315"/>
      <c r="PO48" s="315"/>
      <c r="PP48" s="315"/>
      <c r="PQ48" s="315"/>
      <c r="PR48" s="315"/>
      <c r="PS48" s="315"/>
      <c r="PT48" s="315"/>
      <c r="PU48" s="315"/>
      <c r="PV48" s="315"/>
      <c r="PW48" s="315"/>
      <c r="PX48" s="315"/>
      <c r="PY48" s="315"/>
      <c r="PZ48" s="315"/>
      <c r="QA48" s="315"/>
      <c r="QB48" s="315"/>
      <c r="QC48" s="315"/>
      <c r="QD48" s="315"/>
      <c r="QE48" s="315"/>
      <c r="QF48" s="315"/>
      <c r="QG48" s="315"/>
      <c r="QH48" s="315"/>
      <c r="QI48" s="315"/>
      <c r="QJ48" s="315"/>
      <c r="QK48" s="315"/>
      <c r="QL48" s="315"/>
      <c r="QM48" s="315"/>
      <c r="QN48" s="315"/>
      <c r="QO48" s="315"/>
      <c r="QP48" s="315"/>
      <c r="QQ48" s="315"/>
      <c r="QR48" s="315"/>
      <c r="QS48" s="315"/>
      <c r="QT48" s="315"/>
      <c r="QU48" s="315"/>
      <c r="QV48" s="315"/>
      <c r="QW48" s="315"/>
      <c r="QX48" s="315"/>
      <c r="QY48" s="315"/>
      <c r="QZ48" s="315"/>
      <c r="RA48" s="315"/>
      <c r="RB48" s="315"/>
      <c r="RC48" s="315"/>
      <c r="RD48" s="315"/>
      <c r="RE48" s="315"/>
      <c r="RF48" s="315"/>
      <c r="RG48" s="315"/>
      <c r="RH48" s="315"/>
      <c r="RI48" s="315"/>
      <c r="RJ48" s="315"/>
      <c r="RK48" s="315"/>
      <c r="RL48" s="315"/>
      <c r="RM48" s="315"/>
      <c r="RN48" s="315"/>
      <c r="RO48" s="315"/>
      <c r="RP48" s="315"/>
      <c r="RQ48" s="315"/>
      <c r="RR48" s="315"/>
      <c r="RS48" s="315"/>
      <c r="RT48" s="315"/>
      <c r="RU48" s="315"/>
      <c r="RV48" s="315"/>
      <c r="RW48" s="315"/>
      <c r="RX48" s="315"/>
      <c r="RY48" s="315"/>
      <c r="RZ48" s="315"/>
      <c r="SA48" s="315"/>
      <c r="SB48" s="315"/>
      <c r="SC48" s="315"/>
      <c r="SD48" s="315"/>
      <c r="SE48" s="315"/>
      <c r="SF48" s="315"/>
      <c r="SG48" s="315"/>
      <c r="SH48" s="315"/>
      <c r="SI48" s="315"/>
      <c r="SJ48" s="315"/>
      <c r="SK48" s="315"/>
      <c r="SL48" s="315"/>
      <c r="SM48" s="315"/>
      <c r="SN48" s="315"/>
      <c r="SO48" s="315"/>
      <c r="SP48" s="315"/>
      <c r="SQ48" s="315"/>
      <c r="SR48" s="315"/>
      <c r="SS48" s="315"/>
      <c r="ST48" s="315"/>
      <c r="SU48" s="315"/>
      <c r="SV48" s="315"/>
      <c r="SW48" s="315"/>
      <c r="SX48" s="315"/>
      <c r="SY48" s="315"/>
      <c r="SZ48" s="315"/>
      <c r="TA48" s="315"/>
      <c r="TB48" s="315"/>
      <c r="TC48" s="315"/>
      <c r="TD48" s="315"/>
      <c r="TE48" s="315"/>
      <c r="TF48" s="315"/>
      <c r="TG48" s="315"/>
      <c r="TH48" s="315"/>
      <c r="TI48" s="315"/>
      <c r="TJ48" s="315"/>
      <c r="TK48" s="315"/>
      <c r="TL48" s="315"/>
      <c r="TM48" s="315"/>
      <c r="TN48" s="315"/>
      <c r="TO48" s="315"/>
      <c r="TP48" s="315"/>
      <c r="TQ48" s="315"/>
      <c r="TR48" s="315"/>
      <c r="TS48" s="315"/>
      <c r="TT48" s="315"/>
      <c r="TU48" s="315"/>
      <c r="TV48" s="315"/>
      <c r="TW48" s="315"/>
      <c r="TX48" s="315"/>
      <c r="TY48" s="315"/>
      <c r="TZ48" s="315"/>
      <c r="UA48" s="315"/>
      <c r="UB48" s="315"/>
      <c r="UC48" s="315"/>
      <c r="UD48" s="315"/>
    </row>
    <row r="49" spans="1:550" s="320" customFormat="1">
      <c r="A49" s="28" t="s">
        <v>545</v>
      </c>
      <c r="B49" s="28" t="s">
        <v>534</v>
      </c>
      <c r="C49" s="29" t="s">
        <v>242</v>
      </c>
      <c r="D49" s="29" t="s">
        <v>197</v>
      </c>
      <c r="E49" s="105" t="s">
        <v>183</v>
      </c>
      <c r="F49" s="31">
        <v>12</v>
      </c>
      <c r="G49" s="320">
        <v>482640</v>
      </c>
      <c r="H49" s="320">
        <v>224875</v>
      </c>
      <c r="I49" s="320">
        <v>15300</v>
      </c>
      <c r="J49" s="320">
        <v>45049</v>
      </c>
      <c r="K49" s="320">
        <v>1005013</v>
      </c>
      <c r="L49" s="320">
        <v>1086436</v>
      </c>
      <c r="M49" s="320">
        <v>101438</v>
      </c>
      <c r="N49" s="320">
        <v>1476</v>
      </c>
      <c r="O49" s="320">
        <v>3154</v>
      </c>
      <c r="P49" s="320">
        <v>4630</v>
      </c>
      <c r="Q49" s="320">
        <v>-72</v>
      </c>
      <c r="R49" s="320">
        <v>4558</v>
      </c>
      <c r="S49" s="320">
        <v>105996</v>
      </c>
      <c r="T49" s="320">
        <v>0</v>
      </c>
      <c r="U49" s="320">
        <v>10165</v>
      </c>
      <c r="V49" s="320">
        <v>1524</v>
      </c>
      <c r="W49" s="320">
        <v>11689</v>
      </c>
      <c r="X49" s="320">
        <v>-11689</v>
      </c>
      <c r="Y49" s="320">
        <v>0</v>
      </c>
      <c r="Z49" s="320">
        <v>0</v>
      </c>
      <c r="AA49" s="320">
        <v>0</v>
      </c>
      <c r="AB49" s="320">
        <v>0</v>
      </c>
      <c r="AC49" s="320">
        <v>0</v>
      </c>
      <c r="AD49" s="320">
        <v>0</v>
      </c>
      <c r="AE49" s="320">
        <v>0</v>
      </c>
      <c r="AF49" s="320">
        <v>7533</v>
      </c>
      <c r="AG49" s="320">
        <v>-503</v>
      </c>
      <c r="AH49" s="320">
        <v>7030</v>
      </c>
      <c r="AI49" s="320">
        <v>16369</v>
      </c>
      <c r="AJ49" s="320">
        <v>2504</v>
      </c>
      <c r="AK49" s="320">
        <v>18873</v>
      </c>
      <c r="AL49" s="320">
        <v>18993</v>
      </c>
      <c r="AM49" s="320">
        <v>11755</v>
      </c>
      <c r="AN49" s="320">
        <v>30748</v>
      </c>
      <c r="AO49" s="320">
        <v>0</v>
      </c>
      <c r="AP49" s="320">
        <v>0</v>
      </c>
      <c r="AQ49" s="320">
        <v>0</v>
      </c>
      <c r="AR49" s="320">
        <v>0</v>
      </c>
      <c r="AS49" s="320">
        <v>0</v>
      </c>
      <c r="AT49" s="320">
        <v>0</v>
      </c>
      <c r="AU49" s="320">
        <v>144333</v>
      </c>
      <c r="AV49" s="320">
        <v>11641</v>
      </c>
      <c r="AW49" s="320">
        <v>10745</v>
      </c>
      <c r="AX49" s="320">
        <v>-4070</v>
      </c>
      <c r="AY49" s="320">
        <v>18316</v>
      </c>
      <c r="AZ49" s="320">
        <v>-2</v>
      </c>
      <c r="BA49" s="320">
        <v>18314</v>
      </c>
      <c r="BB49" s="320">
        <v>162647</v>
      </c>
      <c r="BC49" s="315"/>
      <c r="BD49" s="315"/>
      <c r="BE49" s="315">
        <v>136744</v>
      </c>
      <c r="BF49" s="315">
        <v>25903</v>
      </c>
      <c r="BG49" s="315"/>
      <c r="BH49" s="315"/>
      <c r="BI49" s="320">
        <v>1757508</v>
      </c>
      <c r="BJ49" s="320">
        <v>-78803</v>
      </c>
      <c r="BK49" s="320">
        <v>4070</v>
      </c>
      <c r="BL49" s="320">
        <v>-74733</v>
      </c>
      <c r="BM49" s="320">
        <v>-74731</v>
      </c>
      <c r="BN49" s="320">
        <v>1682777</v>
      </c>
      <c r="BO49" s="320">
        <v>357941</v>
      </c>
      <c r="BP49" s="320">
        <v>13409</v>
      </c>
      <c r="BQ49" s="320">
        <v>344532</v>
      </c>
      <c r="BR49" s="320">
        <v>87893</v>
      </c>
      <c r="BS49" s="320">
        <v>16457</v>
      </c>
      <c r="BT49" s="320">
        <v>71436</v>
      </c>
      <c r="BU49" s="320">
        <v>295781</v>
      </c>
      <c r="BV49" s="320">
        <v>263909</v>
      </c>
      <c r="BW49" s="320">
        <v>31872</v>
      </c>
      <c r="BX49" s="320">
        <v>79078</v>
      </c>
      <c r="BY49" s="320">
        <v>11658</v>
      </c>
      <c r="BZ49" s="320">
        <v>67420</v>
      </c>
      <c r="CA49" s="320">
        <v>50656</v>
      </c>
      <c r="CB49" s="320">
        <v>16811</v>
      </c>
      <c r="CC49" s="320">
        <v>33845</v>
      </c>
      <c r="CD49" s="320">
        <v>110928</v>
      </c>
      <c r="CE49" s="320">
        <v>39601</v>
      </c>
      <c r="CF49" s="320">
        <v>71327</v>
      </c>
      <c r="CJ49" s="320">
        <v>361276</v>
      </c>
      <c r="CK49" s="320">
        <v>67137</v>
      </c>
      <c r="CL49" s="320">
        <v>294139</v>
      </c>
      <c r="CM49" s="320">
        <v>0</v>
      </c>
      <c r="CO49" s="320">
        <v>0</v>
      </c>
      <c r="CP49" s="320">
        <v>22893</v>
      </c>
      <c r="CQ49" s="320">
        <v>15783</v>
      </c>
      <c r="CR49" s="320">
        <v>7110</v>
      </c>
      <c r="CS49" s="320">
        <v>11345</v>
      </c>
      <c r="CT49" s="320">
        <v>400</v>
      </c>
      <c r="CU49" s="320">
        <v>10945</v>
      </c>
      <c r="CV49" s="320">
        <v>19476</v>
      </c>
      <c r="CW49" s="320">
        <v>0</v>
      </c>
      <c r="CX49" s="320">
        <v>19476</v>
      </c>
      <c r="CY49" s="320">
        <v>0</v>
      </c>
      <c r="CZ49" s="320">
        <v>0</v>
      </c>
      <c r="DA49" s="320">
        <v>0</v>
      </c>
      <c r="DB49" s="320">
        <v>41668</v>
      </c>
      <c r="DC49" s="320">
        <v>1568</v>
      </c>
      <c r="DD49" s="320">
        <v>40100</v>
      </c>
      <c r="DE49" s="320">
        <v>20553</v>
      </c>
      <c r="DF49" s="320">
        <v>20553</v>
      </c>
      <c r="DI49" s="320">
        <v>0</v>
      </c>
      <c r="DJ49" s="320">
        <v>0</v>
      </c>
      <c r="DK49" s="320">
        <v>41460</v>
      </c>
      <c r="DL49" s="320">
        <v>27293</v>
      </c>
      <c r="DM49" s="320">
        <v>14167</v>
      </c>
      <c r="DN49" s="320">
        <v>1500948</v>
      </c>
      <c r="DO49" s="320">
        <v>474026</v>
      </c>
      <c r="DP49" s="320">
        <v>1026922</v>
      </c>
      <c r="DQ49" s="320">
        <v>72190</v>
      </c>
      <c r="DR49" s="320">
        <v>97261</v>
      </c>
      <c r="DS49" s="320">
        <v>-25071</v>
      </c>
      <c r="DT49" s="320">
        <v>1573138</v>
      </c>
      <c r="DU49" s="320">
        <v>571287</v>
      </c>
      <c r="DV49" s="320">
        <v>1001851</v>
      </c>
      <c r="DW49" s="320">
        <v>595</v>
      </c>
      <c r="DX49" s="320">
        <v>0</v>
      </c>
      <c r="DY49" s="320">
        <v>595</v>
      </c>
      <c r="DZ49" s="320">
        <v>5793</v>
      </c>
      <c r="EA49" s="320">
        <v>76622</v>
      </c>
      <c r="EB49" s="320">
        <v>3995</v>
      </c>
      <c r="EC49" s="320">
        <v>2897</v>
      </c>
      <c r="ED49" s="320">
        <v>312</v>
      </c>
      <c r="EE49" s="320">
        <v>0</v>
      </c>
      <c r="EF49" s="320">
        <v>75524</v>
      </c>
      <c r="EG49" s="320">
        <v>463365</v>
      </c>
      <c r="EH49" s="320">
        <v>310993</v>
      </c>
      <c r="EI49" s="320">
        <v>230655</v>
      </c>
      <c r="EJ49" s="320">
        <v>77303</v>
      </c>
      <c r="EK49" s="320">
        <v>1082316</v>
      </c>
      <c r="EL49" s="320">
        <v>11641</v>
      </c>
      <c r="EM49" s="320">
        <v>15540</v>
      </c>
      <c r="EN49" s="320">
        <v>0</v>
      </c>
      <c r="EO49" s="320">
        <v>-75856</v>
      </c>
      <c r="EP49" s="320">
        <v>-7742</v>
      </c>
      <c r="EQ49" s="320">
        <v>-56417</v>
      </c>
      <c r="ER49" s="323">
        <f t="shared" si="14"/>
        <v>1652657</v>
      </c>
      <c r="ES49" s="323">
        <f t="shared" si="15"/>
        <v>1664298</v>
      </c>
      <c r="ET49" s="323">
        <f t="shared" si="16"/>
        <v>1664298</v>
      </c>
      <c r="EU49" s="323">
        <f t="shared" si="10"/>
        <v>-11641</v>
      </c>
      <c r="EV49" s="323">
        <f t="shared" si="17"/>
        <v>581982</v>
      </c>
      <c r="EW49" s="323">
        <f t="shared" si="18"/>
        <v>484721</v>
      </c>
      <c r="EX49" s="323">
        <f t="shared" si="19"/>
        <v>484721</v>
      </c>
      <c r="EY49" s="323">
        <f t="shared" si="20"/>
        <v>294139</v>
      </c>
      <c r="EZ49" s="323">
        <f t="shared" si="21"/>
        <v>367971</v>
      </c>
      <c r="FA49" s="323">
        <f t="shared" si="22"/>
        <v>361170</v>
      </c>
      <c r="FB49" s="323">
        <f t="shared" si="23"/>
        <v>6801</v>
      </c>
      <c r="FC49" s="320">
        <v>1045144</v>
      </c>
      <c r="FD49" s="320">
        <v>1704910</v>
      </c>
      <c r="FE49" s="320">
        <v>34268</v>
      </c>
      <c r="FF49" s="320">
        <v>907771</v>
      </c>
      <c r="FG49" s="320">
        <v>11263</v>
      </c>
      <c r="FH49" s="320">
        <v>19783</v>
      </c>
      <c r="FI49" s="320">
        <v>90818</v>
      </c>
      <c r="FJ49" s="320">
        <v>3813957</v>
      </c>
      <c r="FK49" s="320">
        <v>37239</v>
      </c>
      <c r="FL49" s="320">
        <v>2215</v>
      </c>
      <c r="FM49" s="320">
        <v>413</v>
      </c>
      <c r="FN49" s="320">
        <v>19551</v>
      </c>
      <c r="FO49" s="320">
        <v>34640</v>
      </c>
      <c r="FP49" s="320">
        <v>73969</v>
      </c>
      <c r="FQ49" s="320">
        <v>3981984</v>
      </c>
      <c r="FR49" s="320">
        <v>6878</v>
      </c>
      <c r="FT49" s="320">
        <v>5273</v>
      </c>
      <c r="FV49" s="320">
        <v>2386</v>
      </c>
      <c r="FW49" s="320">
        <v>100379</v>
      </c>
      <c r="FX49" s="320">
        <v>77703</v>
      </c>
      <c r="FY49" s="320">
        <v>192619</v>
      </c>
      <c r="FZ49" s="320">
        <v>4174603</v>
      </c>
      <c r="GA49" s="320">
        <v>0</v>
      </c>
      <c r="GB49" s="320">
        <v>56424</v>
      </c>
      <c r="GC49" s="320">
        <v>165726</v>
      </c>
      <c r="GD49" s="320">
        <v>22939</v>
      </c>
      <c r="GE49" s="320">
        <v>0</v>
      </c>
      <c r="GG49" s="320">
        <v>245089</v>
      </c>
      <c r="GH49" s="320">
        <v>0</v>
      </c>
      <c r="GI49" s="320">
        <v>0</v>
      </c>
      <c r="GJ49" s="320">
        <v>450583</v>
      </c>
      <c r="GK49" s="320">
        <v>1431317</v>
      </c>
      <c r="GL49" s="320">
        <v>202190</v>
      </c>
      <c r="GN49" s="320">
        <v>0</v>
      </c>
      <c r="GO49" s="320">
        <v>2084090</v>
      </c>
      <c r="GP49" s="320">
        <v>1845424</v>
      </c>
      <c r="GQ49" s="320">
        <v>162647</v>
      </c>
      <c r="GR49" s="320">
        <v>1682777</v>
      </c>
      <c r="GS49" s="320">
        <v>1845424</v>
      </c>
      <c r="GT49" s="320">
        <v>1045144</v>
      </c>
      <c r="GU49" s="320">
        <v>110720</v>
      </c>
      <c r="GV49" s="325">
        <f t="shared" si="24"/>
        <v>1689931</v>
      </c>
      <c r="GW49" s="325">
        <f t="shared" si="12"/>
        <v>84581</v>
      </c>
      <c r="GX49" s="325">
        <f t="shared" si="25"/>
        <v>1605350</v>
      </c>
      <c r="GY49" s="315"/>
      <c r="GZ49" s="315"/>
      <c r="HA49" s="315"/>
      <c r="HB49" s="323"/>
      <c r="HC49" s="315"/>
      <c r="HD49" s="315"/>
      <c r="HE49" s="315"/>
      <c r="HF49" s="315"/>
      <c r="HG49" s="315"/>
      <c r="HH49" s="315"/>
      <c r="HI49" s="315"/>
      <c r="HJ49" s="315"/>
      <c r="HK49" s="315"/>
      <c r="HL49" s="315"/>
      <c r="HM49" s="315"/>
      <c r="HN49" s="315"/>
      <c r="HO49" s="315"/>
      <c r="HP49" s="315"/>
      <c r="HQ49" s="315"/>
      <c r="HR49" s="315"/>
      <c r="HS49" s="315"/>
      <c r="HT49" s="315"/>
      <c r="HU49" s="315"/>
      <c r="HV49" s="315"/>
      <c r="HW49" s="315"/>
      <c r="HX49" s="315"/>
      <c r="HY49" s="315"/>
      <c r="HZ49" s="315"/>
      <c r="IA49" s="315"/>
      <c r="IB49" s="315"/>
      <c r="IC49" s="315"/>
      <c r="ID49" s="315"/>
      <c r="IE49" s="315"/>
      <c r="IF49" s="315"/>
      <c r="IG49" s="315"/>
      <c r="IH49" s="315"/>
      <c r="II49" s="315"/>
      <c r="IJ49" s="315"/>
      <c r="IK49" s="315"/>
      <c r="IL49" s="315"/>
      <c r="IM49" s="315"/>
      <c r="IN49" s="315"/>
      <c r="IO49" s="315"/>
      <c r="IP49" s="315"/>
      <c r="IQ49" s="315"/>
      <c r="IR49" s="315"/>
      <c r="IS49" s="315"/>
      <c r="IT49" s="315"/>
      <c r="IU49" s="315"/>
      <c r="IV49" s="315"/>
      <c r="IW49" s="315"/>
      <c r="IX49" s="315"/>
      <c r="IY49" s="315"/>
      <c r="IZ49" s="315"/>
      <c r="JA49" s="315"/>
      <c r="JB49" s="315"/>
      <c r="JC49" s="315"/>
      <c r="JD49" s="315"/>
      <c r="JE49" s="315"/>
      <c r="JF49" s="315"/>
      <c r="JG49" s="315"/>
      <c r="JH49" s="315"/>
      <c r="JI49" s="315"/>
      <c r="JJ49" s="315"/>
      <c r="JK49" s="315"/>
      <c r="JL49" s="315"/>
      <c r="JM49" s="315"/>
      <c r="JN49" s="315"/>
      <c r="JO49" s="315"/>
      <c r="JP49" s="315"/>
      <c r="JQ49" s="315"/>
      <c r="JR49" s="315"/>
      <c r="JS49" s="315"/>
      <c r="JT49" s="315"/>
      <c r="JU49" s="315"/>
      <c r="JV49" s="315"/>
      <c r="JW49" s="315"/>
      <c r="JX49" s="315"/>
      <c r="JY49" s="315"/>
      <c r="JZ49" s="315"/>
      <c r="KA49" s="315"/>
      <c r="KB49" s="315"/>
      <c r="KC49" s="315"/>
      <c r="KD49" s="315"/>
      <c r="KE49" s="315"/>
      <c r="KF49" s="315"/>
      <c r="KG49" s="315"/>
      <c r="KH49" s="315"/>
      <c r="KI49" s="315"/>
      <c r="KJ49" s="315"/>
      <c r="KK49" s="315"/>
      <c r="KL49" s="315"/>
      <c r="KM49" s="315"/>
      <c r="KN49" s="315"/>
      <c r="KO49" s="315"/>
      <c r="KP49" s="315"/>
      <c r="KQ49" s="315"/>
      <c r="KR49" s="315"/>
      <c r="KS49" s="315"/>
      <c r="KT49" s="315"/>
      <c r="KU49" s="315"/>
      <c r="KV49" s="315"/>
      <c r="KW49" s="315"/>
      <c r="KX49" s="315"/>
      <c r="KY49" s="315"/>
      <c r="KZ49" s="315"/>
      <c r="LA49" s="315"/>
      <c r="LB49" s="315"/>
      <c r="LC49" s="315"/>
      <c r="LD49" s="315"/>
      <c r="LE49" s="315"/>
      <c r="LF49" s="315"/>
      <c r="LG49" s="315"/>
      <c r="LH49" s="315"/>
      <c r="LI49" s="315"/>
      <c r="LJ49" s="315"/>
      <c r="LK49" s="315"/>
      <c r="LL49" s="315"/>
      <c r="LM49" s="315"/>
      <c r="LN49" s="315"/>
      <c r="LO49" s="315"/>
      <c r="LP49" s="315"/>
      <c r="LQ49" s="315"/>
      <c r="LR49" s="315"/>
      <c r="LS49" s="315"/>
      <c r="LT49" s="315"/>
      <c r="LU49" s="315"/>
      <c r="LV49" s="315"/>
      <c r="LW49" s="315"/>
      <c r="LX49" s="315"/>
      <c r="LY49" s="315"/>
      <c r="LZ49" s="315"/>
      <c r="MA49" s="315"/>
      <c r="MB49" s="315"/>
      <c r="MC49" s="315"/>
      <c r="MD49" s="315"/>
      <c r="ME49" s="315"/>
      <c r="MF49" s="315"/>
      <c r="MG49" s="315"/>
      <c r="MH49" s="315"/>
      <c r="MI49" s="315"/>
      <c r="MJ49" s="315"/>
      <c r="MK49" s="315"/>
      <c r="ML49" s="315"/>
      <c r="MM49" s="315"/>
      <c r="MN49" s="315"/>
      <c r="MO49" s="315"/>
      <c r="MP49" s="315"/>
      <c r="MQ49" s="315"/>
      <c r="MR49" s="315"/>
      <c r="MS49" s="315"/>
      <c r="MT49" s="315"/>
      <c r="MU49" s="315"/>
      <c r="MV49" s="315"/>
      <c r="MW49" s="315"/>
      <c r="MX49" s="315"/>
      <c r="MY49" s="315"/>
      <c r="MZ49" s="315"/>
      <c r="NA49" s="315"/>
      <c r="NB49" s="315"/>
      <c r="NC49" s="315"/>
      <c r="ND49" s="315"/>
      <c r="NE49" s="315"/>
      <c r="NF49" s="315"/>
      <c r="NG49" s="315"/>
      <c r="NH49" s="315"/>
      <c r="NI49" s="315"/>
      <c r="NJ49" s="315"/>
      <c r="NK49" s="315"/>
      <c r="NL49" s="315"/>
      <c r="NM49" s="315"/>
      <c r="NN49" s="315"/>
      <c r="NO49" s="315"/>
      <c r="NP49" s="315"/>
      <c r="NQ49" s="315"/>
      <c r="NR49" s="315"/>
      <c r="NS49" s="315"/>
      <c r="NT49" s="315"/>
      <c r="NU49" s="315"/>
      <c r="NV49" s="315"/>
      <c r="NW49" s="315"/>
      <c r="NX49" s="315"/>
      <c r="NY49" s="315"/>
      <c r="NZ49" s="315"/>
      <c r="OA49" s="315"/>
      <c r="OB49" s="315"/>
      <c r="OC49" s="315"/>
      <c r="OD49" s="315"/>
      <c r="OE49" s="315"/>
      <c r="OF49" s="315"/>
      <c r="OG49" s="315"/>
      <c r="OH49" s="315"/>
      <c r="OI49" s="315"/>
      <c r="OJ49" s="315"/>
      <c r="OK49" s="315"/>
      <c r="OL49" s="315"/>
      <c r="OM49" s="315"/>
      <c r="ON49" s="315"/>
      <c r="OO49" s="315"/>
      <c r="OP49" s="315"/>
      <c r="OQ49" s="315"/>
      <c r="OR49" s="315"/>
      <c r="OS49" s="315"/>
      <c r="OT49" s="315"/>
      <c r="OU49" s="315"/>
      <c r="OV49" s="315"/>
      <c r="OW49" s="315"/>
      <c r="OX49" s="315"/>
      <c r="OY49" s="315"/>
      <c r="OZ49" s="315"/>
      <c r="PA49" s="315"/>
      <c r="PB49" s="315"/>
      <c r="PC49" s="315"/>
      <c r="PD49" s="315"/>
      <c r="PE49" s="315"/>
      <c r="PF49" s="315"/>
      <c r="PG49" s="315"/>
      <c r="PH49" s="315"/>
      <c r="PI49" s="315"/>
      <c r="PJ49" s="315"/>
      <c r="PK49" s="315"/>
      <c r="PL49" s="315"/>
      <c r="PM49" s="315"/>
      <c r="PN49" s="315"/>
      <c r="PO49" s="315"/>
      <c r="PP49" s="315"/>
      <c r="PQ49" s="315"/>
      <c r="PR49" s="315"/>
      <c r="PS49" s="315"/>
      <c r="PT49" s="315"/>
      <c r="PU49" s="315"/>
      <c r="PV49" s="315"/>
      <c r="PW49" s="315"/>
      <c r="PX49" s="315"/>
      <c r="PY49" s="315"/>
      <c r="PZ49" s="315"/>
      <c r="QA49" s="315"/>
      <c r="QB49" s="315"/>
      <c r="QC49" s="315"/>
      <c r="QD49" s="315"/>
      <c r="QE49" s="315"/>
      <c r="QF49" s="315"/>
      <c r="QG49" s="315"/>
      <c r="QH49" s="315"/>
      <c r="QI49" s="315"/>
      <c r="QJ49" s="315"/>
      <c r="QK49" s="315"/>
      <c r="QL49" s="315"/>
      <c r="QM49" s="315"/>
      <c r="QN49" s="315"/>
      <c r="QO49" s="315"/>
      <c r="QP49" s="315"/>
      <c r="QQ49" s="315"/>
      <c r="QR49" s="315"/>
      <c r="QS49" s="315"/>
      <c r="QT49" s="315"/>
      <c r="QU49" s="315"/>
      <c r="QV49" s="315"/>
      <c r="QW49" s="315"/>
      <c r="QX49" s="315"/>
      <c r="QY49" s="315"/>
      <c r="QZ49" s="315"/>
      <c r="RA49" s="315"/>
      <c r="RB49" s="315"/>
      <c r="RC49" s="315"/>
      <c r="RD49" s="315"/>
      <c r="RE49" s="315"/>
      <c r="RF49" s="315"/>
      <c r="RG49" s="315"/>
      <c r="RH49" s="315"/>
      <c r="RI49" s="315"/>
      <c r="RJ49" s="315"/>
      <c r="RK49" s="315"/>
      <c r="RL49" s="315"/>
      <c r="RM49" s="315"/>
      <c r="RN49" s="315"/>
      <c r="RO49" s="315"/>
      <c r="RP49" s="315"/>
      <c r="RQ49" s="315"/>
      <c r="RR49" s="315"/>
      <c r="RS49" s="315"/>
      <c r="RT49" s="315"/>
      <c r="RU49" s="315"/>
      <c r="RV49" s="315"/>
      <c r="RW49" s="315"/>
      <c r="RX49" s="315"/>
      <c r="RY49" s="315"/>
      <c r="RZ49" s="315"/>
      <c r="SA49" s="315"/>
      <c r="SB49" s="315"/>
      <c r="SC49" s="315"/>
      <c r="SD49" s="315"/>
      <c r="SE49" s="315"/>
      <c r="SF49" s="315"/>
      <c r="SG49" s="315"/>
      <c r="SH49" s="315"/>
      <c r="SI49" s="315"/>
      <c r="SJ49" s="315"/>
      <c r="SK49" s="315"/>
      <c r="SL49" s="315"/>
      <c r="SM49" s="315"/>
      <c r="SN49" s="315"/>
      <c r="SO49" s="315"/>
      <c r="SP49" s="315"/>
      <c r="SQ49" s="315"/>
      <c r="SR49" s="315"/>
      <c r="SS49" s="315"/>
      <c r="ST49" s="315"/>
      <c r="SU49" s="315"/>
      <c r="SV49" s="315"/>
      <c r="SW49" s="315"/>
      <c r="SX49" s="315"/>
      <c r="SY49" s="315"/>
      <c r="SZ49" s="315"/>
      <c r="TA49" s="315"/>
      <c r="TB49" s="315"/>
      <c r="TC49" s="315"/>
      <c r="TD49" s="315"/>
      <c r="TE49" s="315"/>
      <c r="TF49" s="315"/>
      <c r="TG49" s="315"/>
      <c r="TH49" s="315"/>
      <c r="TI49" s="315"/>
      <c r="TJ49" s="315"/>
      <c r="TK49" s="315"/>
      <c r="TL49" s="315"/>
      <c r="TM49" s="315"/>
      <c r="TN49" s="315"/>
      <c r="TO49" s="315"/>
      <c r="TP49" s="315"/>
      <c r="TQ49" s="315"/>
      <c r="TR49" s="315"/>
      <c r="TS49" s="315"/>
      <c r="TT49" s="315"/>
      <c r="TU49" s="315"/>
      <c r="TV49" s="315"/>
      <c r="TW49" s="315"/>
      <c r="TX49" s="315"/>
      <c r="TY49" s="315"/>
      <c r="TZ49" s="315"/>
      <c r="UA49" s="315"/>
      <c r="UB49" s="315"/>
      <c r="UC49" s="315"/>
      <c r="UD49" s="315"/>
    </row>
    <row r="50" spans="1:550" s="320" customFormat="1">
      <c r="A50" s="28" t="s">
        <v>546</v>
      </c>
      <c r="B50" s="28" t="s">
        <v>534</v>
      </c>
      <c r="C50" s="29" t="s">
        <v>242</v>
      </c>
      <c r="D50" s="29" t="s">
        <v>255</v>
      </c>
      <c r="E50" s="105" t="s">
        <v>183</v>
      </c>
      <c r="F50" s="31">
        <v>12</v>
      </c>
      <c r="G50" s="320">
        <v>27560</v>
      </c>
      <c r="H50" s="320">
        <v>12749</v>
      </c>
      <c r="I50" s="320">
        <v>6200</v>
      </c>
      <c r="J50" s="320">
        <v>3501</v>
      </c>
      <c r="K50" s="320">
        <v>118016</v>
      </c>
      <c r="L50" s="320">
        <v>118016</v>
      </c>
      <c r="M50" s="320">
        <v>18175</v>
      </c>
      <c r="N50" s="320">
        <v>-10703</v>
      </c>
      <c r="O50" s="320">
        <v>15292</v>
      </c>
      <c r="P50" s="320">
        <v>4589</v>
      </c>
      <c r="Q50" s="320">
        <v>0</v>
      </c>
      <c r="R50" s="320">
        <v>4589</v>
      </c>
      <c r="S50" s="320">
        <v>22764</v>
      </c>
      <c r="T50" s="320">
        <v>0</v>
      </c>
      <c r="U50" s="320">
        <v>0</v>
      </c>
      <c r="V50" s="320">
        <v>0</v>
      </c>
      <c r="W50" s="320">
        <v>0</v>
      </c>
      <c r="X50" s="320">
        <v>0</v>
      </c>
      <c r="Y50" s="320">
        <v>0</v>
      </c>
      <c r="Z50" s="320">
        <v>0</v>
      </c>
      <c r="AA50" s="320">
        <v>817</v>
      </c>
      <c r="AB50" s="320">
        <v>83</v>
      </c>
      <c r="AC50" s="320">
        <v>0</v>
      </c>
      <c r="AD50" s="320">
        <v>83</v>
      </c>
      <c r="AE50" s="320">
        <v>900</v>
      </c>
      <c r="AF50" s="320">
        <v>266</v>
      </c>
      <c r="AG50" s="320">
        <v>-142</v>
      </c>
      <c r="AH50" s="320">
        <v>124</v>
      </c>
      <c r="AI50" s="320">
        <v>1306</v>
      </c>
      <c r="AJ50" s="320">
        <v>-125</v>
      </c>
      <c r="AK50" s="320">
        <v>1181</v>
      </c>
      <c r="AL50" s="320">
        <v>0</v>
      </c>
      <c r="AM50" s="320">
        <v>0</v>
      </c>
      <c r="AN50" s="320">
        <v>0</v>
      </c>
      <c r="AO50" s="320">
        <v>0</v>
      </c>
      <c r="AP50" s="320">
        <v>0</v>
      </c>
      <c r="AQ50" s="320">
        <v>0</v>
      </c>
      <c r="AR50" s="320">
        <v>0</v>
      </c>
      <c r="AS50" s="320">
        <v>0</v>
      </c>
      <c r="AT50" s="320">
        <v>0</v>
      </c>
      <c r="AU50" s="320">
        <v>20564</v>
      </c>
      <c r="AV50" s="320">
        <v>-10703</v>
      </c>
      <c r="AW50" s="320">
        <v>0</v>
      </c>
      <c r="AX50" s="320">
        <v>15108</v>
      </c>
      <c r="AY50" s="320">
        <v>4405</v>
      </c>
      <c r="AZ50" s="320">
        <v>0</v>
      </c>
      <c r="BA50" s="320">
        <v>4405</v>
      </c>
      <c r="BB50" s="320">
        <v>24969</v>
      </c>
      <c r="BC50" s="315"/>
      <c r="BD50" s="315"/>
      <c r="BE50" s="315">
        <v>22764</v>
      </c>
      <c r="BF50" s="315">
        <v>2205</v>
      </c>
      <c r="BG50" s="315"/>
      <c r="BH50" s="315"/>
      <c r="BI50" s="320">
        <v>68754</v>
      </c>
      <c r="BJ50" s="320">
        <v>3573</v>
      </c>
      <c r="BK50" s="320">
        <v>-15108</v>
      </c>
      <c r="BL50" s="320">
        <v>-11535</v>
      </c>
      <c r="BM50" s="320">
        <v>-11535</v>
      </c>
      <c r="BN50" s="320">
        <v>57219</v>
      </c>
      <c r="BO50" s="320">
        <v>67802</v>
      </c>
      <c r="BP50" s="320">
        <v>3142</v>
      </c>
      <c r="BQ50" s="320">
        <v>64660</v>
      </c>
      <c r="BR50" s="320">
        <v>10484</v>
      </c>
      <c r="BS50" s="320">
        <v>2100</v>
      </c>
      <c r="BT50" s="320">
        <v>8384</v>
      </c>
      <c r="BU50" s="320">
        <v>8520</v>
      </c>
      <c r="BV50" s="320">
        <v>6716</v>
      </c>
      <c r="BW50" s="320">
        <v>1804</v>
      </c>
      <c r="BX50" s="320">
        <v>8756</v>
      </c>
      <c r="BY50" s="320">
        <v>1819</v>
      </c>
      <c r="BZ50" s="320">
        <v>6937</v>
      </c>
      <c r="CA50" s="320">
        <v>7632</v>
      </c>
      <c r="CB50" s="320">
        <v>3285</v>
      </c>
      <c r="CC50" s="320">
        <v>4347</v>
      </c>
      <c r="CD50" s="320">
        <v>12028</v>
      </c>
      <c r="CE50" s="320">
        <v>789</v>
      </c>
      <c r="CF50" s="320">
        <v>11239</v>
      </c>
      <c r="CJ50" s="320">
        <v>28752</v>
      </c>
      <c r="CK50" s="320">
        <v>4694</v>
      </c>
      <c r="CL50" s="320">
        <v>24058</v>
      </c>
      <c r="CM50" s="320">
        <v>2518</v>
      </c>
      <c r="CN50" s="320">
        <v>2222</v>
      </c>
      <c r="CO50" s="320">
        <v>296</v>
      </c>
      <c r="CP50" s="320">
        <v>1433</v>
      </c>
      <c r="CQ50" s="320">
        <v>250</v>
      </c>
      <c r="CR50" s="320">
        <v>1183</v>
      </c>
      <c r="CS50" s="320">
        <v>2836</v>
      </c>
      <c r="CT50" s="320">
        <v>64</v>
      </c>
      <c r="CU50" s="320">
        <v>2772</v>
      </c>
      <c r="CV50" s="320">
        <v>433</v>
      </c>
      <c r="CW50" s="320">
        <v>0</v>
      </c>
      <c r="CX50" s="320">
        <v>433</v>
      </c>
      <c r="CY50" s="320">
        <v>0</v>
      </c>
      <c r="CZ50" s="320">
        <v>0</v>
      </c>
      <c r="DA50" s="320">
        <v>0</v>
      </c>
      <c r="DB50" s="320">
        <v>2277</v>
      </c>
      <c r="DC50" s="320">
        <v>158</v>
      </c>
      <c r="DD50" s="320">
        <v>2119</v>
      </c>
      <c r="DE50" s="320">
        <v>2323</v>
      </c>
      <c r="DF50" s="320">
        <v>2265</v>
      </c>
      <c r="DI50" s="320">
        <v>281</v>
      </c>
      <c r="DJ50" s="320">
        <v>0</v>
      </c>
      <c r="DK50" s="320">
        <v>281</v>
      </c>
      <c r="DL50" s="320">
        <v>0</v>
      </c>
      <c r="DM50" s="320">
        <v>281</v>
      </c>
      <c r="DN50" s="320">
        <v>156075</v>
      </c>
      <c r="DO50" s="320">
        <v>25297</v>
      </c>
      <c r="DP50" s="320">
        <v>130778</v>
      </c>
      <c r="DQ50" s="320">
        <v>0</v>
      </c>
      <c r="DR50" s="320">
        <v>0</v>
      </c>
      <c r="DS50" s="320">
        <v>0</v>
      </c>
      <c r="DT50" s="320">
        <v>156075</v>
      </c>
      <c r="DU50" s="320">
        <v>25297</v>
      </c>
      <c r="DV50" s="320">
        <v>130778</v>
      </c>
      <c r="DW50" s="320">
        <v>-2</v>
      </c>
      <c r="DX50" s="320">
        <v>-20</v>
      </c>
      <c r="DY50" s="320">
        <v>-22</v>
      </c>
      <c r="DZ50" s="320">
        <v>0</v>
      </c>
      <c r="EA50" s="320">
        <v>9632</v>
      </c>
      <c r="EB50" s="320">
        <v>1452</v>
      </c>
      <c r="EC50" s="320">
        <v>336</v>
      </c>
      <c r="ED50" s="320">
        <v>0</v>
      </c>
      <c r="EE50" s="320">
        <v>0</v>
      </c>
      <c r="EF50" s="320">
        <v>8516</v>
      </c>
      <c r="EG50" s="320">
        <v>101499</v>
      </c>
      <c r="EH50" s="320">
        <v>6039</v>
      </c>
      <c r="EI50" s="320">
        <v>10478</v>
      </c>
      <c r="EJ50" s="320">
        <v>10597</v>
      </c>
      <c r="EK50" s="320">
        <v>128613</v>
      </c>
      <c r="EL50" s="320">
        <v>-10683</v>
      </c>
      <c r="EM50" s="320">
        <v>560</v>
      </c>
      <c r="EN50" s="320">
        <v>0</v>
      </c>
      <c r="EO50" s="320">
        <v>3013</v>
      </c>
      <c r="EP50" s="320">
        <v>0</v>
      </c>
      <c r="EQ50" s="320">
        <v>-7130</v>
      </c>
      <c r="ER50" s="323">
        <f t="shared" si="14"/>
        <v>166043</v>
      </c>
      <c r="ES50" s="323">
        <f t="shared" si="15"/>
        <v>155360</v>
      </c>
      <c r="ET50" s="323">
        <f t="shared" si="16"/>
        <v>155360</v>
      </c>
      <c r="EU50" s="323">
        <f t="shared" si="10"/>
        <v>10683</v>
      </c>
      <c r="EV50" s="323">
        <f t="shared" si="17"/>
        <v>26747</v>
      </c>
      <c r="EW50" s="323">
        <f t="shared" si="18"/>
        <v>26747</v>
      </c>
      <c r="EX50" s="323">
        <f t="shared" si="19"/>
        <v>26747</v>
      </c>
      <c r="EY50" s="323">
        <f t="shared" si="20"/>
        <v>24058</v>
      </c>
      <c r="EZ50" s="323">
        <f t="shared" si="21"/>
        <v>8520</v>
      </c>
      <c r="FA50" s="323">
        <f t="shared" si="22"/>
        <v>6716</v>
      </c>
      <c r="FB50" s="323">
        <f t="shared" si="23"/>
        <v>1804</v>
      </c>
      <c r="FC50" s="320">
        <v>0</v>
      </c>
      <c r="FD50" s="320">
        <v>162760</v>
      </c>
      <c r="FE50" s="320">
        <v>14405</v>
      </c>
      <c r="FF50" s="320">
        <v>102359</v>
      </c>
      <c r="FG50" s="320">
        <v>285</v>
      </c>
      <c r="FH50" s="320">
        <v>136</v>
      </c>
      <c r="FI50" s="320">
        <v>7663</v>
      </c>
      <c r="FJ50" s="320">
        <v>287608</v>
      </c>
      <c r="FK50" s="320">
        <v>1771</v>
      </c>
      <c r="FL50" s="320">
        <v>0</v>
      </c>
      <c r="FM50" s="320">
        <v>324</v>
      </c>
      <c r="FN50" s="320">
        <v>0</v>
      </c>
      <c r="FO50" s="320">
        <v>328</v>
      </c>
      <c r="FP50" s="320">
        <v>741</v>
      </c>
      <c r="FQ50" s="320">
        <v>290772</v>
      </c>
      <c r="FR50" s="320">
        <v>0</v>
      </c>
      <c r="FT50" s="320">
        <v>1414</v>
      </c>
      <c r="FV50" s="320">
        <v>953</v>
      </c>
      <c r="FW50" s="320">
        <v>10108</v>
      </c>
      <c r="FX50" s="320">
        <v>10363</v>
      </c>
      <c r="FY50" s="320">
        <v>22838</v>
      </c>
      <c r="FZ50" s="320">
        <v>313610</v>
      </c>
      <c r="GA50" s="320">
        <v>0</v>
      </c>
      <c r="GB50" s="320">
        <v>4317</v>
      </c>
      <c r="GC50" s="320">
        <v>12720</v>
      </c>
      <c r="GD50" s="320">
        <v>257</v>
      </c>
      <c r="GE50" s="320">
        <v>0</v>
      </c>
      <c r="GG50" s="320">
        <v>17294</v>
      </c>
      <c r="GH50" s="320">
        <v>0</v>
      </c>
      <c r="GI50" s="320">
        <v>0</v>
      </c>
      <c r="GJ50" s="320">
        <v>63648</v>
      </c>
      <c r="GK50" s="320">
        <v>148982</v>
      </c>
      <c r="GL50" s="320">
        <v>1498</v>
      </c>
      <c r="GN50" s="320">
        <v>0</v>
      </c>
      <c r="GO50" s="320">
        <v>214128</v>
      </c>
      <c r="GP50" s="320">
        <v>82188</v>
      </c>
      <c r="GQ50" s="320">
        <v>24969</v>
      </c>
      <c r="GR50" s="320">
        <v>57219</v>
      </c>
      <c r="GS50" s="320">
        <v>82188</v>
      </c>
      <c r="GT50" s="320">
        <v>0</v>
      </c>
      <c r="GU50" s="320">
        <v>9074</v>
      </c>
      <c r="GV50" s="325">
        <f t="shared" si="24"/>
        <v>154797</v>
      </c>
      <c r="GW50" s="325">
        <f t="shared" si="12"/>
        <v>10363</v>
      </c>
      <c r="GX50" s="325">
        <f t="shared" si="25"/>
        <v>144434</v>
      </c>
      <c r="GY50" s="315"/>
      <c r="GZ50" s="315"/>
      <c r="HA50" s="315"/>
      <c r="HB50" s="323"/>
      <c r="HC50" s="315"/>
      <c r="HD50" s="315"/>
      <c r="HE50" s="315"/>
      <c r="HF50" s="315"/>
      <c r="HG50" s="315"/>
      <c r="HH50" s="315"/>
      <c r="HI50" s="315"/>
      <c r="HJ50" s="315"/>
      <c r="HK50" s="315"/>
      <c r="HL50" s="315"/>
      <c r="HM50" s="315"/>
      <c r="HN50" s="315"/>
      <c r="HO50" s="315"/>
      <c r="HP50" s="315"/>
      <c r="HQ50" s="315"/>
      <c r="HR50" s="315"/>
      <c r="HS50" s="315"/>
      <c r="HT50" s="315"/>
      <c r="HU50" s="315"/>
      <c r="HV50" s="315"/>
      <c r="HW50" s="315"/>
      <c r="HX50" s="315"/>
      <c r="HY50" s="315"/>
      <c r="HZ50" s="315"/>
      <c r="IA50" s="315"/>
      <c r="IB50" s="315"/>
      <c r="IC50" s="315"/>
      <c r="ID50" s="315"/>
      <c r="IE50" s="315"/>
      <c r="IF50" s="315"/>
      <c r="IG50" s="315"/>
      <c r="IH50" s="315"/>
      <c r="II50" s="315"/>
      <c r="IJ50" s="315"/>
      <c r="IK50" s="315"/>
      <c r="IL50" s="315"/>
      <c r="IM50" s="315"/>
      <c r="IN50" s="315"/>
      <c r="IO50" s="315"/>
      <c r="IP50" s="315"/>
      <c r="IQ50" s="315"/>
      <c r="IR50" s="315"/>
      <c r="IS50" s="315"/>
      <c r="IT50" s="315"/>
      <c r="IU50" s="315"/>
      <c r="IV50" s="315"/>
      <c r="IW50" s="315"/>
      <c r="IX50" s="315"/>
      <c r="IY50" s="315"/>
      <c r="IZ50" s="315"/>
      <c r="JA50" s="315"/>
      <c r="JB50" s="315"/>
      <c r="JC50" s="315"/>
      <c r="JD50" s="315"/>
      <c r="JE50" s="315"/>
      <c r="JF50" s="315"/>
      <c r="JG50" s="315"/>
      <c r="JH50" s="315"/>
      <c r="JI50" s="315"/>
      <c r="JJ50" s="315"/>
      <c r="JK50" s="315"/>
      <c r="JL50" s="315"/>
      <c r="JM50" s="315"/>
      <c r="JN50" s="315"/>
      <c r="JO50" s="315"/>
      <c r="JP50" s="315"/>
      <c r="JQ50" s="315"/>
      <c r="JR50" s="315"/>
      <c r="JS50" s="315"/>
      <c r="JT50" s="315"/>
      <c r="JU50" s="315"/>
      <c r="JV50" s="315"/>
      <c r="JW50" s="315"/>
      <c r="JX50" s="315"/>
      <c r="JY50" s="315"/>
      <c r="JZ50" s="315"/>
      <c r="KA50" s="315"/>
      <c r="KB50" s="315"/>
      <c r="KC50" s="315"/>
      <c r="KD50" s="315"/>
      <c r="KE50" s="315"/>
      <c r="KF50" s="315"/>
      <c r="KG50" s="315"/>
      <c r="KH50" s="315"/>
      <c r="KI50" s="315"/>
      <c r="KJ50" s="315"/>
      <c r="KK50" s="315"/>
      <c r="KL50" s="315"/>
      <c r="KM50" s="315"/>
      <c r="KN50" s="315"/>
      <c r="KO50" s="315"/>
      <c r="KP50" s="315"/>
      <c r="KQ50" s="315"/>
      <c r="KR50" s="315"/>
      <c r="KS50" s="315"/>
      <c r="KT50" s="315"/>
      <c r="KU50" s="315"/>
      <c r="KV50" s="315"/>
      <c r="KW50" s="315"/>
      <c r="KX50" s="315"/>
      <c r="KY50" s="315"/>
      <c r="KZ50" s="315"/>
      <c r="LA50" s="315"/>
      <c r="LB50" s="315"/>
      <c r="LC50" s="315"/>
      <c r="LD50" s="315"/>
      <c r="LE50" s="315"/>
      <c r="LF50" s="315"/>
      <c r="LG50" s="315"/>
      <c r="LH50" s="315"/>
      <c r="LI50" s="315"/>
      <c r="LJ50" s="315"/>
      <c r="LK50" s="315"/>
      <c r="LL50" s="315"/>
      <c r="LM50" s="315"/>
      <c r="LN50" s="315"/>
      <c r="LO50" s="315"/>
      <c r="LP50" s="315"/>
      <c r="LQ50" s="315"/>
      <c r="LR50" s="315"/>
      <c r="LS50" s="315"/>
      <c r="LT50" s="315"/>
      <c r="LU50" s="315"/>
      <c r="LV50" s="315"/>
      <c r="LW50" s="315"/>
      <c r="LX50" s="315"/>
      <c r="LY50" s="315"/>
      <c r="LZ50" s="315"/>
      <c r="MA50" s="315"/>
      <c r="MB50" s="315"/>
      <c r="MC50" s="315"/>
      <c r="MD50" s="315"/>
      <c r="ME50" s="315"/>
      <c r="MF50" s="315"/>
      <c r="MG50" s="315"/>
      <c r="MH50" s="315"/>
      <c r="MI50" s="315"/>
      <c r="MJ50" s="315"/>
      <c r="MK50" s="315"/>
      <c r="ML50" s="315"/>
      <c r="MM50" s="315"/>
      <c r="MN50" s="315"/>
      <c r="MO50" s="315"/>
      <c r="MP50" s="315"/>
      <c r="MQ50" s="315"/>
      <c r="MR50" s="315"/>
      <c r="MS50" s="315"/>
      <c r="MT50" s="315"/>
      <c r="MU50" s="315"/>
      <c r="MV50" s="315"/>
      <c r="MW50" s="315"/>
      <c r="MX50" s="315"/>
      <c r="MY50" s="315"/>
      <c r="MZ50" s="315"/>
      <c r="NA50" s="315"/>
      <c r="NB50" s="315"/>
      <c r="NC50" s="315"/>
      <c r="ND50" s="315"/>
      <c r="NE50" s="315"/>
      <c r="NF50" s="315"/>
      <c r="NG50" s="315"/>
      <c r="NH50" s="315"/>
      <c r="NI50" s="315"/>
      <c r="NJ50" s="315"/>
      <c r="NK50" s="315"/>
      <c r="NL50" s="315"/>
      <c r="NM50" s="315"/>
      <c r="NN50" s="315"/>
      <c r="NO50" s="315"/>
      <c r="NP50" s="315"/>
      <c r="NQ50" s="315"/>
      <c r="NR50" s="315"/>
      <c r="NS50" s="315"/>
      <c r="NT50" s="315"/>
      <c r="NU50" s="315"/>
      <c r="NV50" s="315"/>
      <c r="NW50" s="315"/>
      <c r="NX50" s="315"/>
      <c r="NY50" s="315"/>
      <c r="NZ50" s="315"/>
      <c r="OA50" s="315"/>
      <c r="OB50" s="315"/>
      <c r="OC50" s="315"/>
      <c r="OD50" s="315"/>
      <c r="OE50" s="315"/>
      <c r="OF50" s="315"/>
      <c r="OG50" s="315"/>
      <c r="OH50" s="315"/>
      <c r="OI50" s="315"/>
      <c r="OJ50" s="315"/>
      <c r="OK50" s="315"/>
      <c r="OL50" s="315"/>
      <c r="OM50" s="315"/>
      <c r="ON50" s="315"/>
      <c r="OO50" s="315"/>
      <c r="OP50" s="315"/>
      <c r="OQ50" s="315"/>
      <c r="OR50" s="315"/>
      <c r="OS50" s="315"/>
      <c r="OT50" s="315"/>
      <c r="OU50" s="315"/>
      <c r="OV50" s="315"/>
      <c r="OW50" s="315"/>
      <c r="OX50" s="315"/>
      <c r="OY50" s="315"/>
      <c r="OZ50" s="315"/>
      <c r="PA50" s="315"/>
      <c r="PB50" s="315"/>
      <c r="PC50" s="315"/>
      <c r="PD50" s="315"/>
      <c r="PE50" s="315"/>
      <c r="PF50" s="315"/>
      <c r="PG50" s="315"/>
      <c r="PH50" s="315"/>
      <c r="PI50" s="315"/>
      <c r="PJ50" s="315"/>
      <c r="PK50" s="315"/>
      <c r="PL50" s="315"/>
      <c r="PM50" s="315"/>
      <c r="PN50" s="315"/>
      <c r="PO50" s="315"/>
      <c r="PP50" s="315"/>
      <c r="PQ50" s="315"/>
      <c r="PR50" s="315"/>
      <c r="PS50" s="315"/>
      <c r="PT50" s="315"/>
      <c r="PU50" s="315"/>
      <c r="PV50" s="315"/>
      <c r="PW50" s="315"/>
      <c r="PX50" s="315"/>
      <c r="PY50" s="315"/>
      <c r="PZ50" s="315"/>
      <c r="QA50" s="315"/>
      <c r="QB50" s="315"/>
      <c r="QC50" s="315"/>
      <c r="QD50" s="315"/>
      <c r="QE50" s="315"/>
      <c r="QF50" s="315"/>
      <c r="QG50" s="315"/>
      <c r="QH50" s="315"/>
      <c r="QI50" s="315"/>
      <c r="QJ50" s="315"/>
      <c r="QK50" s="315"/>
      <c r="QL50" s="315"/>
      <c r="QM50" s="315"/>
      <c r="QN50" s="315"/>
      <c r="QO50" s="315"/>
      <c r="QP50" s="315"/>
      <c r="QQ50" s="315"/>
      <c r="QR50" s="315"/>
      <c r="QS50" s="315"/>
      <c r="QT50" s="315"/>
      <c r="QU50" s="315"/>
      <c r="QV50" s="315"/>
      <c r="QW50" s="315"/>
      <c r="QX50" s="315"/>
      <c r="QY50" s="315"/>
      <c r="QZ50" s="315"/>
      <c r="RA50" s="315"/>
      <c r="RB50" s="315"/>
      <c r="RC50" s="315"/>
      <c r="RD50" s="315"/>
      <c r="RE50" s="315"/>
      <c r="RF50" s="315"/>
      <c r="RG50" s="315"/>
      <c r="RH50" s="315"/>
      <c r="RI50" s="315"/>
      <c r="RJ50" s="315"/>
      <c r="RK50" s="315"/>
      <c r="RL50" s="315"/>
      <c r="RM50" s="315"/>
      <c r="RN50" s="315"/>
      <c r="RO50" s="315"/>
      <c r="RP50" s="315"/>
      <c r="RQ50" s="315"/>
      <c r="RR50" s="315"/>
      <c r="RS50" s="315"/>
      <c r="RT50" s="315"/>
      <c r="RU50" s="315"/>
      <c r="RV50" s="315"/>
      <c r="RW50" s="315"/>
      <c r="RX50" s="315"/>
      <c r="RY50" s="315"/>
      <c r="RZ50" s="315"/>
      <c r="SA50" s="315"/>
      <c r="SB50" s="315"/>
      <c r="SC50" s="315"/>
      <c r="SD50" s="315"/>
      <c r="SE50" s="315"/>
      <c r="SF50" s="315"/>
      <c r="SG50" s="315"/>
      <c r="SH50" s="315"/>
      <c r="SI50" s="315"/>
      <c r="SJ50" s="315"/>
      <c r="SK50" s="315"/>
      <c r="SL50" s="315"/>
      <c r="SM50" s="315"/>
      <c r="SN50" s="315"/>
      <c r="SO50" s="315"/>
      <c r="SP50" s="315"/>
      <c r="SQ50" s="315"/>
      <c r="SR50" s="315"/>
      <c r="SS50" s="315"/>
      <c r="ST50" s="315"/>
      <c r="SU50" s="315"/>
      <c r="SV50" s="315"/>
      <c r="SW50" s="315"/>
      <c r="SX50" s="315"/>
      <c r="SY50" s="315"/>
      <c r="SZ50" s="315"/>
      <c r="TA50" s="315"/>
      <c r="TB50" s="315"/>
      <c r="TC50" s="315"/>
      <c r="TD50" s="315"/>
      <c r="TE50" s="315"/>
      <c r="TF50" s="315"/>
      <c r="TG50" s="315"/>
      <c r="TH50" s="315"/>
      <c r="TI50" s="315"/>
      <c r="TJ50" s="315"/>
      <c r="TK50" s="315"/>
      <c r="TL50" s="315"/>
      <c r="TM50" s="315"/>
      <c r="TN50" s="315"/>
      <c r="TO50" s="315"/>
      <c r="TP50" s="315"/>
      <c r="TQ50" s="315"/>
      <c r="TR50" s="315"/>
      <c r="TS50" s="315"/>
      <c r="TT50" s="315"/>
      <c r="TU50" s="315"/>
      <c r="TV50" s="315"/>
      <c r="TW50" s="315"/>
      <c r="TX50" s="315"/>
      <c r="TY50" s="315"/>
      <c r="TZ50" s="315"/>
      <c r="UA50" s="315"/>
      <c r="UB50" s="315"/>
      <c r="UC50" s="315"/>
      <c r="UD50" s="315"/>
    </row>
    <row r="51" spans="1:550" s="320" customFormat="1">
      <c r="A51" s="28" t="s">
        <v>547</v>
      </c>
      <c r="B51" s="28" t="s">
        <v>534</v>
      </c>
      <c r="C51" s="29" t="s">
        <v>242</v>
      </c>
      <c r="D51" s="29" t="s">
        <v>256</v>
      </c>
      <c r="E51" s="105" t="s">
        <v>183</v>
      </c>
      <c r="F51" s="31">
        <v>12</v>
      </c>
      <c r="G51" s="320">
        <v>156800</v>
      </c>
      <c r="H51" s="320">
        <v>69230</v>
      </c>
      <c r="I51" s="320">
        <v>16100</v>
      </c>
      <c r="J51" s="320">
        <v>20877</v>
      </c>
      <c r="K51" s="320">
        <v>343545</v>
      </c>
      <c r="L51" s="320">
        <v>388244</v>
      </c>
      <c r="M51" s="320">
        <v>24522</v>
      </c>
      <c r="N51" s="320">
        <v>180</v>
      </c>
      <c r="O51" s="320">
        <v>4913</v>
      </c>
      <c r="P51" s="320">
        <v>5165</v>
      </c>
      <c r="Q51" s="320">
        <v>-632</v>
      </c>
      <c r="R51" s="320">
        <v>4533</v>
      </c>
      <c r="S51" s="320">
        <v>29055</v>
      </c>
      <c r="T51" s="320">
        <v>7712</v>
      </c>
      <c r="U51" s="320">
        <v>-11299</v>
      </c>
      <c r="V51" s="320">
        <v>11960</v>
      </c>
      <c r="W51" s="320">
        <v>661</v>
      </c>
      <c r="X51" s="320">
        <v>0</v>
      </c>
      <c r="Y51" s="320">
        <v>661</v>
      </c>
      <c r="Z51" s="320">
        <v>8373</v>
      </c>
      <c r="AA51" s="320">
        <v>5172</v>
      </c>
      <c r="AB51" s="320">
        <v>-744</v>
      </c>
      <c r="AC51" s="320">
        <v>0</v>
      </c>
      <c r="AD51" s="320">
        <v>-744</v>
      </c>
      <c r="AE51" s="320">
        <v>4428</v>
      </c>
      <c r="AF51" s="320">
        <v>4737</v>
      </c>
      <c r="AG51" s="320">
        <v>764</v>
      </c>
      <c r="AH51" s="320">
        <v>5501</v>
      </c>
      <c r="AI51" s="320">
        <v>0</v>
      </c>
      <c r="AJ51" s="320">
        <v>0</v>
      </c>
      <c r="AK51" s="320">
        <v>0</v>
      </c>
      <c r="AL51" s="320">
        <v>0</v>
      </c>
      <c r="AM51" s="320">
        <v>0</v>
      </c>
      <c r="AN51" s="320">
        <v>0</v>
      </c>
      <c r="AO51" s="320">
        <v>0</v>
      </c>
      <c r="AP51" s="320">
        <v>0</v>
      </c>
      <c r="AQ51" s="320">
        <v>0</v>
      </c>
      <c r="AR51" s="320">
        <v>7446</v>
      </c>
      <c r="AS51" s="320">
        <v>183</v>
      </c>
      <c r="AT51" s="320">
        <v>7629</v>
      </c>
      <c r="AU51" s="320">
        <v>49589</v>
      </c>
      <c r="AV51" s="320">
        <v>-11119</v>
      </c>
      <c r="AW51" s="320">
        <v>72</v>
      </c>
      <c r="AX51" s="320">
        <v>16444</v>
      </c>
      <c r="AY51" s="320">
        <v>5397</v>
      </c>
      <c r="AZ51" s="320">
        <v>0</v>
      </c>
      <c r="BA51" s="320">
        <v>5397</v>
      </c>
      <c r="BB51" s="320">
        <v>54986</v>
      </c>
      <c r="BC51" s="315"/>
      <c r="BD51" s="315"/>
      <c r="BE51" s="315">
        <v>45057</v>
      </c>
      <c r="BF51" s="315">
        <v>9929</v>
      </c>
      <c r="BG51" s="315"/>
      <c r="BH51" s="315"/>
      <c r="BI51" s="320">
        <v>119986</v>
      </c>
      <c r="BJ51" s="320">
        <v>23843</v>
      </c>
      <c r="BK51" s="320">
        <v>-42658</v>
      </c>
      <c r="BL51" s="320">
        <v>-18815</v>
      </c>
      <c r="BM51" s="320">
        <v>-18815</v>
      </c>
      <c r="BN51" s="320">
        <v>101171</v>
      </c>
      <c r="BO51" s="320">
        <v>149491</v>
      </c>
      <c r="BP51" s="320">
        <v>4606</v>
      </c>
      <c r="BQ51" s="320">
        <v>144885</v>
      </c>
      <c r="BR51" s="320">
        <v>20373</v>
      </c>
      <c r="BS51" s="320">
        <v>3820</v>
      </c>
      <c r="BT51" s="320">
        <v>16553</v>
      </c>
      <c r="BU51" s="320">
        <v>45754</v>
      </c>
      <c r="BV51" s="320">
        <v>43775</v>
      </c>
      <c r="BW51" s="320">
        <v>1979</v>
      </c>
      <c r="BX51" s="320">
        <v>19953</v>
      </c>
      <c r="BY51" s="320">
        <v>2593</v>
      </c>
      <c r="BZ51" s="320">
        <v>17360</v>
      </c>
      <c r="CA51" s="320">
        <v>36565</v>
      </c>
      <c r="CB51" s="320">
        <v>8204</v>
      </c>
      <c r="CC51" s="320">
        <v>28361</v>
      </c>
      <c r="CD51" s="320">
        <v>19353</v>
      </c>
      <c r="CE51" s="320">
        <v>862</v>
      </c>
      <c r="CF51" s="320">
        <v>18491</v>
      </c>
      <c r="CJ51" s="320">
        <v>115913</v>
      </c>
      <c r="CK51" s="320">
        <v>28684</v>
      </c>
      <c r="CL51" s="320">
        <v>87229</v>
      </c>
      <c r="CM51" s="320">
        <v>0</v>
      </c>
      <c r="CO51" s="320">
        <v>0</v>
      </c>
      <c r="CP51" s="320">
        <v>18498</v>
      </c>
      <c r="CQ51" s="320">
        <v>13294</v>
      </c>
      <c r="CR51" s="320">
        <v>5204</v>
      </c>
      <c r="CS51" s="320">
        <v>2932</v>
      </c>
      <c r="CT51" s="320">
        <v>0</v>
      </c>
      <c r="CU51" s="320">
        <v>2932</v>
      </c>
      <c r="CV51" s="320">
        <v>822</v>
      </c>
      <c r="CW51" s="320">
        <v>0</v>
      </c>
      <c r="CX51" s="320">
        <v>822</v>
      </c>
      <c r="CY51" s="320">
        <v>0</v>
      </c>
      <c r="CZ51" s="320">
        <v>0</v>
      </c>
      <c r="DA51" s="320">
        <v>0</v>
      </c>
      <c r="DB51" s="320">
        <v>12064</v>
      </c>
      <c r="DC51" s="320">
        <v>0</v>
      </c>
      <c r="DD51" s="320">
        <v>12064</v>
      </c>
      <c r="DE51" s="320">
        <v>6743</v>
      </c>
      <c r="DF51" s="320">
        <v>6743</v>
      </c>
      <c r="DI51" s="320">
        <v>0</v>
      </c>
      <c r="DJ51" s="320">
        <v>0</v>
      </c>
      <c r="DK51" s="320">
        <v>0</v>
      </c>
      <c r="DL51" s="320">
        <v>0</v>
      </c>
      <c r="DM51" s="320">
        <v>0</v>
      </c>
      <c r="DN51" s="320">
        <v>448461</v>
      </c>
      <c r="DO51" s="320">
        <v>105838</v>
      </c>
      <c r="DP51" s="320">
        <v>342623</v>
      </c>
      <c r="DQ51" s="320">
        <v>62746</v>
      </c>
      <c r="DR51" s="320">
        <v>48610</v>
      </c>
      <c r="DS51" s="320">
        <v>14136</v>
      </c>
      <c r="DT51" s="320">
        <v>511207</v>
      </c>
      <c r="DU51" s="320">
        <v>154448</v>
      </c>
      <c r="DV51" s="320">
        <v>356759</v>
      </c>
      <c r="DW51" s="320">
        <v>1707</v>
      </c>
      <c r="DX51" s="320">
        <v>0</v>
      </c>
      <c r="DY51" s="320">
        <v>1707</v>
      </c>
      <c r="DZ51" s="320">
        <v>901</v>
      </c>
      <c r="EA51" s="320">
        <v>22496</v>
      </c>
      <c r="EB51" s="320">
        <v>518</v>
      </c>
      <c r="EC51" s="320">
        <v>6086</v>
      </c>
      <c r="ED51" s="320">
        <v>0</v>
      </c>
      <c r="EE51" s="320">
        <v>0</v>
      </c>
      <c r="EF51" s="320">
        <v>28064</v>
      </c>
      <c r="EG51" s="320">
        <v>219669</v>
      </c>
      <c r="EH51" s="320">
        <v>63467</v>
      </c>
      <c r="EI51" s="320">
        <v>60409</v>
      </c>
      <c r="EJ51" s="320">
        <v>27551</v>
      </c>
      <c r="EK51" s="320">
        <v>371096</v>
      </c>
      <c r="EL51" s="320">
        <v>-11119</v>
      </c>
      <c r="EM51" s="320">
        <v>929</v>
      </c>
      <c r="EN51" s="320">
        <v>0</v>
      </c>
      <c r="EO51" s="320">
        <v>-3216</v>
      </c>
      <c r="EP51" s="320">
        <v>-12</v>
      </c>
      <c r="EQ51" s="320">
        <v>-13418</v>
      </c>
      <c r="ER51" s="323">
        <f t="shared" si="14"/>
        <v>539789</v>
      </c>
      <c r="ES51" s="323">
        <f t="shared" si="15"/>
        <v>528670</v>
      </c>
      <c r="ET51" s="323">
        <f t="shared" si="16"/>
        <v>528670</v>
      </c>
      <c r="EU51" s="323">
        <f t="shared" si="10"/>
        <v>11119</v>
      </c>
      <c r="EV51" s="323">
        <f t="shared" si="17"/>
        <v>157574</v>
      </c>
      <c r="EW51" s="323">
        <f t="shared" si="18"/>
        <v>108964</v>
      </c>
      <c r="EX51" s="323">
        <f t="shared" si="19"/>
        <v>108964</v>
      </c>
      <c r="EY51" s="323">
        <f t="shared" si="20"/>
        <v>87229</v>
      </c>
      <c r="EZ51" s="323">
        <f t="shared" si="21"/>
        <v>108500</v>
      </c>
      <c r="FA51" s="323">
        <f t="shared" si="22"/>
        <v>92385</v>
      </c>
      <c r="FB51" s="323">
        <f t="shared" si="23"/>
        <v>16115</v>
      </c>
      <c r="FC51" s="320">
        <v>54421</v>
      </c>
      <c r="FD51" s="320">
        <v>515789</v>
      </c>
      <c r="FE51" s="320">
        <v>10160</v>
      </c>
      <c r="FF51" s="320">
        <v>87114</v>
      </c>
      <c r="FG51" s="320">
        <v>1686</v>
      </c>
      <c r="FH51" s="320">
        <v>9367</v>
      </c>
      <c r="FI51" s="320">
        <v>26970</v>
      </c>
      <c r="FJ51" s="320">
        <v>705507</v>
      </c>
      <c r="FK51" s="320">
        <v>211</v>
      </c>
      <c r="FL51" s="320">
        <v>0</v>
      </c>
      <c r="FM51" s="320">
        <v>35</v>
      </c>
      <c r="FN51" s="320">
        <v>179</v>
      </c>
      <c r="FO51" s="320">
        <v>14882</v>
      </c>
      <c r="FP51" s="320">
        <v>2093</v>
      </c>
      <c r="FQ51" s="320">
        <v>722907</v>
      </c>
      <c r="FR51" s="320">
        <v>0</v>
      </c>
      <c r="FT51" s="320">
        <v>684</v>
      </c>
      <c r="FV51" s="320">
        <v>864</v>
      </c>
      <c r="FW51" s="320">
        <v>22458</v>
      </c>
      <c r="FX51" s="320">
        <v>10126</v>
      </c>
      <c r="FY51" s="320">
        <v>34132</v>
      </c>
      <c r="FZ51" s="320">
        <v>757039</v>
      </c>
      <c r="GA51" s="320">
        <v>0</v>
      </c>
      <c r="GB51" s="320">
        <v>42951</v>
      </c>
      <c r="GC51" s="320">
        <v>59622</v>
      </c>
      <c r="GD51" s="320">
        <v>4528</v>
      </c>
      <c r="GE51" s="320">
        <v>0</v>
      </c>
      <c r="GG51" s="320">
        <v>107101</v>
      </c>
      <c r="GH51" s="320">
        <v>0</v>
      </c>
      <c r="GI51" s="320">
        <v>0</v>
      </c>
      <c r="GJ51" s="320">
        <v>222953</v>
      </c>
      <c r="GK51" s="320">
        <v>139286</v>
      </c>
      <c r="GL51" s="320">
        <v>128863</v>
      </c>
      <c r="GN51" s="320">
        <v>0</v>
      </c>
      <c r="GO51" s="320">
        <v>493781</v>
      </c>
      <c r="GP51" s="320">
        <v>156157</v>
      </c>
      <c r="GQ51" s="320">
        <v>54986</v>
      </c>
      <c r="GR51" s="320">
        <v>101171</v>
      </c>
      <c r="GS51" s="320">
        <v>156157</v>
      </c>
      <c r="GT51" s="320">
        <v>54421</v>
      </c>
      <c r="GU51" s="320">
        <v>24229</v>
      </c>
      <c r="GV51" s="325">
        <f t="shared" si="24"/>
        <v>311100</v>
      </c>
      <c r="GW51" s="325">
        <f t="shared" si="12"/>
        <v>10126</v>
      </c>
      <c r="GX51" s="325">
        <f t="shared" si="25"/>
        <v>300974</v>
      </c>
      <c r="GY51" s="315"/>
      <c r="GZ51" s="315"/>
      <c r="HA51" s="315"/>
      <c r="HB51" s="323"/>
      <c r="HC51" s="315"/>
      <c r="HD51" s="315"/>
      <c r="HE51" s="315"/>
      <c r="HF51" s="315"/>
      <c r="HG51" s="315"/>
      <c r="HH51" s="315"/>
      <c r="HI51" s="315"/>
      <c r="HJ51" s="315"/>
      <c r="HK51" s="315"/>
      <c r="HL51" s="315"/>
      <c r="HM51" s="315"/>
      <c r="HN51" s="315"/>
      <c r="HO51" s="315"/>
      <c r="HP51" s="315"/>
      <c r="HQ51" s="315"/>
      <c r="HR51" s="315"/>
      <c r="HS51" s="315"/>
      <c r="HT51" s="315"/>
      <c r="HU51" s="315"/>
      <c r="HV51" s="315"/>
      <c r="HW51" s="315"/>
      <c r="HX51" s="315"/>
      <c r="HY51" s="315"/>
      <c r="HZ51" s="315"/>
      <c r="IA51" s="315"/>
      <c r="IB51" s="315"/>
      <c r="IC51" s="315"/>
      <c r="ID51" s="315"/>
      <c r="IE51" s="315"/>
      <c r="IF51" s="315"/>
      <c r="IG51" s="315"/>
      <c r="IH51" s="315"/>
      <c r="II51" s="315"/>
      <c r="IJ51" s="315"/>
      <c r="IK51" s="315"/>
      <c r="IL51" s="315"/>
      <c r="IM51" s="315"/>
      <c r="IN51" s="315"/>
      <c r="IO51" s="315"/>
      <c r="IP51" s="315"/>
      <c r="IQ51" s="315"/>
      <c r="IR51" s="315"/>
      <c r="IS51" s="315"/>
      <c r="IT51" s="315"/>
      <c r="IU51" s="315"/>
      <c r="IV51" s="315"/>
      <c r="IW51" s="315"/>
      <c r="IX51" s="315"/>
      <c r="IY51" s="315"/>
      <c r="IZ51" s="315"/>
      <c r="JA51" s="315"/>
      <c r="JB51" s="315"/>
      <c r="JC51" s="315"/>
      <c r="JD51" s="315"/>
      <c r="JE51" s="315"/>
      <c r="JF51" s="315"/>
      <c r="JG51" s="315"/>
      <c r="JH51" s="315"/>
      <c r="JI51" s="315"/>
      <c r="JJ51" s="315"/>
      <c r="JK51" s="315"/>
      <c r="JL51" s="315"/>
      <c r="JM51" s="315"/>
      <c r="JN51" s="315"/>
      <c r="JO51" s="315"/>
      <c r="JP51" s="315"/>
      <c r="JQ51" s="315"/>
      <c r="JR51" s="315"/>
      <c r="JS51" s="315"/>
      <c r="JT51" s="315"/>
      <c r="JU51" s="315"/>
      <c r="JV51" s="315"/>
      <c r="JW51" s="315"/>
      <c r="JX51" s="315"/>
      <c r="JY51" s="315"/>
      <c r="JZ51" s="315"/>
      <c r="KA51" s="315"/>
      <c r="KB51" s="315"/>
      <c r="KC51" s="315"/>
      <c r="KD51" s="315"/>
      <c r="KE51" s="315"/>
      <c r="KF51" s="315"/>
      <c r="KG51" s="315"/>
      <c r="KH51" s="315"/>
      <c r="KI51" s="315"/>
      <c r="KJ51" s="315"/>
      <c r="KK51" s="315"/>
      <c r="KL51" s="315"/>
      <c r="KM51" s="315"/>
      <c r="KN51" s="315"/>
      <c r="KO51" s="315"/>
      <c r="KP51" s="315"/>
      <c r="KQ51" s="315"/>
      <c r="KR51" s="315"/>
      <c r="KS51" s="315"/>
      <c r="KT51" s="315"/>
      <c r="KU51" s="315"/>
      <c r="KV51" s="315"/>
      <c r="KW51" s="315"/>
      <c r="KX51" s="315"/>
      <c r="KY51" s="315"/>
      <c r="KZ51" s="315"/>
      <c r="LA51" s="315"/>
      <c r="LB51" s="315"/>
      <c r="LC51" s="315"/>
      <c r="LD51" s="315"/>
      <c r="LE51" s="315"/>
      <c r="LF51" s="315"/>
      <c r="LG51" s="315"/>
      <c r="LH51" s="315"/>
      <c r="LI51" s="315"/>
      <c r="LJ51" s="315"/>
      <c r="LK51" s="315"/>
      <c r="LL51" s="315"/>
      <c r="LM51" s="315"/>
      <c r="LN51" s="315"/>
      <c r="LO51" s="315"/>
      <c r="LP51" s="315"/>
      <c r="LQ51" s="315"/>
      <c r="LR51" s="315"/>
      <c r="LS51" s="315"/>
      <c r="LT51" s="315"/>
      <c r="LU51" s="315"/>
      <c r="LV51" s="315"/>
      <c r="LW51" s="315"/>
      <c r="LX51" s="315"/>
      <c r="LY51" s="315"/>
      <c r="LZ51" s="315"/>
      <c r="MA51" s="315"/>
      <c r="MB51" s="315"/>
      <c r="MC51" s="315"/>
      <c r="MD51" s="315"/>
      <c r="ME51" s="315"/>
      <c r="MF51" s="315"/>
      <c r="MG51" s="315"/>
      <c r="MH51" s="315"/>
      <c r="MI51" s="315"/>
      <c r="MJ51" s="315"/>
      <c r="MK51" s="315"/>
      <c r="ML51" s="315"/>
      <c r="MM51" s="315"/>
      <c r="MN51" s="315"/>
      <c r="MO51" s="315"/>
      <c r="MP51" s="315"/>
      <c r="MQ51" s="315"/>
      <c r="MR51" s="315"/>
      <c r="MS51" s="315"/>
      <c r="MT51" s="315"/>
      <c r="MU51" s="315"/>
      <c r="MV51" s="315"/>
      <c r="MW51" s="315"/>
      <c r="MX51" s="315"/>
      <c r="MY51" s="315"/>
      <c r="MZ51" s="315"/>
      <c r="NA51" s="315"/>
      <c r="NB51" s="315"/>
      <c r="NC51" s="315"/>
      <c r="ND51" s="315"/>
      <c r="NE51" s="315"/>
      <c r="NF51" s="315"/>
      <c r="NG51" s="315"/>
      <c r="NH51" s="315"/>
      <c r="NI51" s="315"/>
      <c r="NJ51" s="315"/>
      <c r="NK51" s="315"/>
      <c r="NL51" s="315"/>
      <c r="NM51" s="315"/>
      <c r="NN51" s="315"/>
      <c r="NO51" s="315"/>
      <c r="NP51" s="315"/>
      <c r="NQ51" s="315"/>
      <c r="NR51" s="315"/>
      <c r="NS51" s="315"/>
      <c r="NT51" s="315"/>
      <c r="NU51" s="315"/>
      <c r="NV51" s="315"/>
      <c r="NW51" s="315"/>
      <c r="NX51" s="315"/>
      <c r="NY51" s="315"/>
      <c r="NZ51" s="315"/>
      <c r="OA51" s="315"/>
      <c r="OB51" s="315"/>
      <c r="OC51" s="315"/>
      <c r="OD51" s="315"/>
      <c r="OE51" s="315"/>
      <c r="OF51" s="315"/>
      <c r="OG51" s="315"/>
      <c r="OH51" s="315"/>
      <c r="OI51" s="315"/>
      <c r="OJ51" s="315"/>
      <c r="OK51" s="315"/>
      <c r="OL51" s="315"/>
      <c r="OM51" s="315"/>
      <c r="ON51" s="315"/>
      <c r="OO51" s="315"/>
      <c r="OP51" s="315"/>
      <c r="OQ51" s="315"/>
      <c r="OR51" s="315"/>
      <c r="OS51" s="315"/>
      <c r="OT51" s="315"/>
      <c r="OU51" s="315"/>
      <c r="OV51" s="315"/>
      <c r="OW51" s="315"/>
      <c r="OX51" s="315"/>
      <c r="OY51" s="315"/>
      <c r="OZ51" s="315"/>
      <c r="PA51" s="315"/>
      <c r="PB51" s="315"/>
      <c r="PC51" s="315"/>
      <c r="PD51" s="315"/>
      <c r="PE51" s="315"/>
      <c r="PF51" s="315"/>
      <c r="PG51" s="315"/>
      <c r="PH51" s="315"/>
      <c r="PI51" s="315"/>
      <c r="PJ51" s="315"/>
      <c r="PK51" s="315"/>
      <c r="PL51" s="315"/>
      <c r="PM51" s="315"/>
      <c r="PN51" s="315"/>
      <c r="PO51" s="315"/>
      <c r="PP51" s="315"/>
      <c r="PQ51" s="315"/>
      <c r="PR51" s="315"/>
      <c r="PS51" s="315"/>
      <c r="PT51" s="315"/>
      <c r="PU51" s="315"/>
      <c r="PV51" s="315"/>
      <c r="PW51" s="315"/>
      <c r="PX51" s="315"/>
      <c r="PY51" s="315"/>
      <c r="PZ51" s="315"/>
      <c r="QA51" s="315"/>
      <c r="QB51" s="315"/>
      <c r="QC51" s="315"/>
      <c r="QD51" s="315"/>
      <c r="QE51" s="315"/>
      <c r="QF51" s="315"/>
      <c r="QG51" s="315"/>
      <c r="QH51" s="315"/>
      <c r="QI51" s="315"/>
      <c r="QJ51" s="315"/>
      <c r="QK51" s="315"/>
      <c r="QL51" s="315"/>
      <c r="QM51" s="315"/>
      <c r="QN51" s="315"/>
      <c r="QO51" s="315"/>
      <c r="QP51" s="315"/>
      <c r="QQ51" s="315"/>
      <c r="QR51" s="315"/>
      <c r="QS51" s="315"/>
      <c r="QT51" s="315"/>
      <c r="QU51" s="315"/>
      <c r="QV51" s="315"/>
      <c r="QW51" s="315"/>
      <c r="QX51" s="315"/>
      <c r="QY51" s="315"/>
      <c r="QZ51" s="315"/>
      <c r="RA51" s="315"/>
      <c r="RB51" s="315"/>
      <c r="RC51" s="315"/>
      <c r="RD51" s="315"/>
      <c r="RE51" s="315"/>
      <c r="RF51" s="315"/>
      <c r="RG51" s="315"/>
      <c r="RH51" s="315"/>
      <c r="RI51" s="315"/>
      <c r="RJ51" s="315"/>
      <c r="RK51" s="315"/>
      <c r="RL51" s="315"/>
      <c r="RM51" s="315"/>
      <c r="RN51" s="315"/>
      <c r="RO51" s="315"/>
      <c r="RP51" s="315"/>
      <c r="RQ51" s="315"/>
      <c r="RR51" s="315"/>
      <c r="RS51" s="315"/>
      <c r="RT51" s="315"/>
      <c r="RU51" s="315"/>
      <c r="RV51" s="315"/>
      <c r="RW51" s="315"/>
      <c r="RX51" s="315"/>
      <c r="RY51" s="315"/>
      <c r="RZ51" s="315"/>
      <c r="SA51" s="315"/>
      <c r="SB51" s="315"/>
      <c r="SC51" s="315"/>
      <c r="SD51" s="315"/>
      <c r="SE51" s="315"/>
      <c r="SF51" s="315"/>
      <c r="SG51" s="315"/>
      <c r="SH51" s="315"/>
      <c r="SI51" s="315"/>
      <c r="SJ51" s="315"/>
      <c r="SK51" s="315"/>
      <c r="SL51" s="315"/>
      <c r="SM51" s="315"/>
      <c r="SN51" s="315"/>
      <c r="SO51" s="315"/>
      <c r="SP51" s="315"/>
      <c r="SQ51" s="315"/>
      <c r="SR51" s="315"/>
      <c r="SS51" s="315"/>
      <c r="ST51" s="315"/>
      <c r="SU51" s="315"/>
      <c r="SV51" s="315"/>
      <c r="SW51" s="315"/>
      <c r="SX51" s="315"/>
      <c r="SY51" s="315"/>
      <c r="SZ51" s="315"/>
      <c r="TA51" s="315"/>
      <c r="TB51" s="315"/>
      <c r="TC51" s="315"/>
      <c r="TD51" s="315"/>
      <c r="TE51" s="315"/>
      <c r="TF51" s="315"/>
      <c r="TG51" s="315"/>
      <c r="TH51" s="315"/>
      <c r="TI51" s="315"/>
      <c r="TJ51" s="315"/>
      <c r="TK51" s="315"/>
      <c r="TL51" s="315"/>
      <c r="TM51" s="315"/>
      <c r="TN51" s="315"/>
      <c r="TO51" s="315"/>
      <c r="TP51" s="315"/>
      <c r="TQ51" s="315"/>
      <c r="TR51" s="315"/>
      <c r="TS51" s="315"/>
      <c r="TT51" s="315"/>
      <c r="TU51" s="315"/>
      <c r="TV51" s="315"/>
      <c r="TW51" s="315"/>
      <c r="TX51" s="315"/>
      <c r="TY51" s="315"/>
      <c r="TZ51" s="315"/>
      <c r="UA51" s="315"/>
      <c r="UB51" s="315"/>
      <c r="UC51" s="315"/>
      <c r="UD51" s="315"/>
    </row>
    <row r="52" spans="1:550" s="320" customFormat="1">
      <c r="A52" s="28" t="s">
        <v>548</v>
      </c>
      <c r="B52" s="28" t="s">
        <v>534</v>
      </c>
      <c r="C52" s="29" t="s">
        <v>242</v>
      </c>
      <c r="D52" s="29" t="s">
        <v>203</v>
      </c>
      <c r="E52" s="105" t="s">
        <v>183</v>
      </c>
      <c r="F52" s="31">
        <v>12</v>
      </c>
      <c r="G52" s="320">
        <v>366220</v>
      </c>
      <c r="H52" s="320">
        <v>161845</v>
      </c>
      <c r="I52" s="320">
        <v>20000</v>
      </c>
      <c r="J52" s="320">
        <v>47848</v>
      </c>
      <c r="K52" s="320">
        <v>799638</v>
      </c>
      <c r="L52" s="320">
        <v>886396</v>
      </c>
      <c r="M52" s="320">
        <v>62488</v>
      </c>
      <c r="N52" s="320">
        <v>-65009</v>
      </c>
      <c r="O52" s="320">
        <v>83542</v>
      </c>
      <c r="P52" s="320">
        <v>18533</v>
      </c>
      <c r="Q52" s="320">
        <v>-1507</v>
      </c>
      <c r="R52" s="320">
        <v>17026</v>
      </c>
      <c r="S52" s="320">
        <v>79514</v>
      </c>
      <c r="T52" s="320">
        <v>1634</v>
      </c>
      <c r="U52" s="320">
        <v>259138</v>
      </c>
      <c r="V52" s="320">
        <v>-258928</v>
      </c>
      <c r="W52" s="320">
        <v>210</v>
      </c>
      <c r="X52" s="320">
        <v>0</v>
      </c>
      <c r="Y52" s="320">
        <v>210</v>
      </c>
      <c r="Z52" s="320">
        <v>1844</v>
      </c>
      <c r="AA52" s="320">
        <v>1066</v>
      </c>
      <c r="AB52" s="320">
        <v>-637</v>
      </c>
      <c r="AC52" s="320">
        <v>0</v>
      </c>
      <c r="AD52" s="320">
        <v>-637</v>
      </c>
      <c r="AE52" s="320">
        <v>429</v>
      </c>
      <c r="AF52" s="320">
        <v>0</v>
      </c>
      <c r="AG52" s="320">
        <v>0</v>
      </c>
      <c r="AH52" s="320">
        <v>0</v>
      </c>
      <c r="AI52" s="320">
        <v>0</v>
      </c>
      <c r="AJ52" s="320">
        <v>0</v>
      </c>
      <c r="AK52" s="320">
        <v>0</v>
      </c>
      <c r="AL52" s="320">
        <v>0</v>
      </c>
      <c r="AM52" s="320">
        <v>0</v>
      </c>
      <c r="AN52" s="320">
        <v>0</v>
      </c>
      <c r="AO52" s="320">
        <v>1712</v>
      </c>
      <c r="AP52" s="320">
        <v>1507</v>
      </c>
      <c r="AQ52" s="320">
        <v>3219</v>
      </c>
      <c r="AR52" s="320">
        <v>0</v>
      </c>
      <c r="AS52" s="320">
        <v>0</v>
      </c>
      <c r="AT52" s="320">
        <v>0</v>
      </c>
      <c r="AU52" s="320">
        <v>66900</v>
      </c>
      <c r="AV52" s="320">
        <v>194129</v>
      </c>
      <c r="AW52" s="320">
        <v>0</v>
      </c>
      <c r="AX52" s="320">
        <v>-176023</v>
      </c>
      <c r="AY52" s="320">
        <v>18106</v>
      </c>
      <c r="AZ52" s="320">
        <v>0</v>
      </c>
      <c r="BA52" s="320">
        <v>18106</v>
      </c>
      <c r="BB52" s="320">
        <v>85006</v>
      </c>
      <c r="BC52" s="315"/>
      <c r="BD52" s="315"/>
      <c r="BE52" s="315">
        <v>84577</v>
      </c>
      <c r="BF52" s="315">
        <v>429</v>
      </c>
      <c r="BG52" s="315"/>
      <c r="BH52" s="315"/>
      <c r="BI52" s="320">
        <v>-614406</v>
      </c>
      <c r="BJ52" s="320">
        <v>100643</v>
      </c>
      <c r="BK52" s="320">
        <v>176023</v>
      </c>
      <c r="BL52" s="320">
        <v>276666</v>
      </c>
      <c r="BM52" s="320">
        <v>276666</v>
      </c>
      <c r="BN52" s="320">
        <v>-337740</v>
      </c>
      <c r="BO52" s="320">
        <v>349620</v>
      </c>
      <c r="BP52" s="320">
        <v>11451</v>
      </c>
      <c r="BQ52" s="320">
        <v>338169</v>
      </c>
      <c r="BR52" s="320">
        <v>59441</v>
      </c>
      <c r="BS52" s="320">
        <v>12543</v>
      </c>
      <c r="BT52" s="320">
        <v>46898</v>
      </c>
      <c r="BU52" s="320">
        <v>144221</v>
      </c>
      <c r="BV52" s="320">
        <v>124904</v>
      </c>
      <c r="BW52" s="320">
        <v>19317</v>
      </c>
      <c r="BX52" s="320">
        <v>62018</v>
      </c>
      <c r="BY52" s="320">
        <v>4701</v>
      </c>
      <c r="BZ52" s="320">
        <v>57317</v>
      </c>
      <c r="CA52" s="320">
        <v>31396</v>
      </c>
      <c r="CB52" s="320">
        <v>8461</v>
      </c>
      <c r="CC52" s="320">
        <v>22935</v>
      </c>
      <c r="CD52" s="320">
        <v>68035</v>
      </c>
      <c r="CE52" s="320">
        <v>24953</v>
      </c>
      <c r="CF52" s="320">
        <v>43082</v>
      </c>
      <c r="CJ52" s="320">
        <v>254754</v>
      </c>
      <c r="CK52" s="320">
        <v>53606</v>
      </c>
      <c r="CL52" s="320">
        <v>201148</v>
      </c>
      <c r="CM52" s="320">
        <v>583</v>
      </c>
      <c r="CN52" s="320">
        <v>243</v>
      </c>
      <c r="CO52" s="320">
        <v>340</v>
      </c>
      <c r="CP52" s="320">
        <v>10140</v>
      </c>
      <c r="CQ52" s="320">
        <v>1363</v>
      </c>
      <c r="CR52" s="320">
        <v>8777</v>
      </c>
      <c r="CS52" s="320">
        <v>10868</v>
      </c>
      <c r="CT52" s="320">
        <v>101</v>
      </c>
      <c r="CU52" s="320">
        <v>10767</v>
      </c>
      <c r="CV52" s="320">
        <v>19200</v>
      </c>
      <c r="CW52" s="320">
        <v>456</v>
      </c>
      <c r="CX52" s="320">
        <v>18744</v>
      </c>
      <c r="CY52" s="320">
        <v>0</v>
      </c>
      <c r="CZ52" s="320">
        <v>0</v>
      </c>
      <c r="DA52" s="320">
        <v>0</v>
      </c>
      <c r="DB52" s="320">
        <v>92781</v>
      </c>
      <c r="DC52" s="320">
        <v>53202</v>
      </c>
      <c r="DD52" s="320">
        <v>39579</v>
      </c>
      <c r="DE52" s="320">
        <v>28996</v>
      </c>
      <c r="DF52" s="320">
        <v>22720</v>
      </c>
      <c r="DI52" s="320">
        <v>0</v>
      </c>
      <c r="DJ52" s="320">
        <v>0</v>
      </c>
      <c r="DK52" s="320">
        <v>0</v>
      </c>
      <c r="DL52" s="320">
        <v>0</v>
      </c>
      <c r="DM52" s="320">
        <v>0</v>
      </c>
      <c r="DN52" s="320">
        <v>1132053</v>
      </c>
      <c r="DO52" s="320">
        <v>302260</v>
      </c>
      <c r="DP52" s="320">
        <v>829793</v>
      </c>
      <c r="DQ52" s="320">
        <v>-167109</v>
      </c>
      <c r="DR52" s="320">
        <v>94120</v>
      </c>
      <c r="DS52" s="320">
        <v>-261229</v>
      </c>
      <c r="DT52" s="320">
        <v>964944</v>
      </c>
      <c r="DU52" s="320">
        <v>396380</v>
      </c>
      <c r="DV52" s="320">
        <v>568564</v>
      </c>
      <c r="DW52" s="320">
        <v>-501</v>
      </c>
      <c r="DX52" s="320">
        <v>3213</v>
      </c>
      <c r="DY52" s="320">
        <v>3912</v>
      </c>
      <c r="DZ52" s="320">
        <v>0</v>
      </c>
      <c r="EA52" s="320">
        <v>36491</v>
      </c>
      <c r="EB52" s="320">
        <v>829</v>
      </c>
      <c r="EC52" s="320">
        <v>55286</v>
      </c>
      <c r="ED52" s="320">
        <v>162</v>
      </c>
      <c r="EE52" s="320">
        <v>0</v>
      </c>
      <c r="EF52" s="320">
        <v>90948</v>
      </c>
      <c r="EG52" s="320">
        <v>512152</v>
      </c>
      <c r="EH52" s="320">
        <v>135516</v>
      </c>
      <c r="EI52" s="320">
        <v>151970</v>
      </c>
      <c r="EJ52" s="320">
        <v>49929</v>
      </c>
      <c r="EK52" s="320">
        <v>849567</v>
      </c>
      <c r="EL52" s="320">
        <v>189260</v>
      </c>
      <c r="EM52" s="320">
        <v>309280</v>
      </c>
      <c r="EN52" s="320">
        <v>0</v>
      </c>
      <c r="EO52" s="320">
        <v>191890</v>
      </c>
      <c r="EP52" s="320">
        <v>0</v>
      </c>
      <c r="EQ52" s="320">
        <v>294772</v>
      </c>
      <c r="ER52" s="323">
        <f t="shared" si="14"/>
        <v>1056721</v>
      </c>
      <c r="ES52" s="323">
        <f t="shared" si="15"/>
        <v>1246437</v>
      </c>
      <c r="ET52" s="323">
        <f t="shared" si="16"/>
        <v>1245981</v>
      </c>
      <c r="EU52" s="323">
        <f t="shared" si="10"/>
        <v>-189260</v>
      </c>
      <c r="EV52" s="323">
        <f t="shared" si="17"/>
        <v>396870</v>
      </c>
      <c r="EW52" s="323">
        <f t="shared" si="18"/>
        <v>302750</v>
      </c>
      <c r="EX52" s="323">
        <f t="shared" si="19"/>
        <v>302294</v>
      </c>
      <c r="EY52" s="323">
        <f t="shared" si="20"/>
        <v>201148</v>
      </c>
      <c r="EZ52" s="323">
        <f t="shared" si="21"/>
        <v>-22888</v>
      </c>
      <c r="FA52" s="323">
        <f t="shared" si="22"/>
        <v>219024</v>
      </c>
      <c r="FB52" s="323">
        <f t="shared" si="23"/>
        <v>-241912</v>
      </c>
      <c r="FC52" s="320">
        <v>707095</v>
      </c>
      <c r="FD52" s="320">
        <v>1077555</v>
      </c>
      <c r="FE52" s="320">
        <v>54166</v>
      </c>
      <c r="FF52" s="320">
        <v>218699</v>
      </c>
      <c r="FG52" s="320">
        <v>3385</v>
      </c>
      <c r="FH52" s="320">
        <v>29068</v>
      </c>
      <c r="FI52" s="320">
        <v>84572</v>
      </c>
      <c r="FJ52" s="320">
        <v>2174540</v>
      </c>
      <c r="FK52" s="320">
        <v>19217</v>
      </c>
      <c r="FL52" s="320">
        <v>2045</v>
      </c>
      <c r="FM52" s="320">
        <v>1170</v>
      </c>
      <c r="FN52" s="320">
        <v>1161</v>
      </c>
      <c r="FO52" s="320">
        <v>1057</v>
      </c>
      <c r="FP52" s="320">
        <v>358</v>
      </c>
      <c r="FQ52" s="320">
        <v>2199548</v>
      </c>
      <c r="FR52" s="320">
        <v>0</v>
      </c>
      <c r="FT52" s="320">
        <v>1764</v>
      </c>
      <c r="FV52" s="320">
        <v>4571</v>
      </c>
      <c r="FW52" s="320">
        <v>62217</v>
      </c>
      <c r="FX52" s="320">
        <v>9809</v>
      </c>
      <c r="FY52" s="320">
        <v>78361</v>
      </c>
      <c r="FZ52" s="320">
        <v>2277909</v>
      </c>
      <c r="GA52" s="320">
        <v>3174</v>
      </c>
      <c r="GB52" s="320">
        <v>75782</v>
      </c>
      <c r="GC52" s="320">
        <v>148378</v>
      </c>
      <c r="GD52" s="320">
        <v>11825</v>
      </c>
      <c r="GE52" s="320">
        <v>1006</v>
      </c>
      <c r="GG52" s="320">
        <v>240165</v>
      </c>
      <c r="GH52" s="320">
        <v>0</v>
      </c>
      <c r="GI52" s="320">
        <v>5876</v>
      </c>
      <c r="GJ52" s="320">
        <v>1601419</v>
      </c>
      <c r="GK52" s="320">
        <v>601551</v>
      </c>
      <c r="GL52" s="320">
        <v>76904</v>
      </c>
      <c r="GN52" s="320">
        <v>1006</v>
      </c>
      <c r="GO52" s="320">
        <v>2290478</v>
      </c>
      <c r="GP52" s="320">
        <v>-252734</v>
      </c>
      <c r="GQ52" s="320">
        <v>85006</v>
      </c>
      <c r="GR52" s="320">
        <v>-337740</v>
      </c>
      <c r="GS52" s="320">
        <v>-252734</v>
      </c>
      <c r="GT52" s="320">
        <v>707095</v>
      </c>
      <c r="GU52" s="320">
        <v>69304</v>
      </c>
      <c r="GV52" s="325">
        <f t="shared" si="24"/>
        <v>757411</v>
      </c>
      <c r="GW52" s="325">
        <f t="shared" si="12"/>
        <v>9809</v>
      </c>
      <c r="GX52" s="325">
        <f t="shared" si="25"/>
        <v>747602</v>
      </c>
      <c r="GY52" s="315"/>
      <c r="GZ52" s="315"/>
      <c r="HA52" s="315"/>
      <c r="HB52" s="323"/>
      <c r="HC52" s="315"/>
      <c r="HD52" s="315"/>
      <c r="HE52" s="315"/>
      <c r="HF52" s="315"/>
      <c r="HG52" s="315"/>
      <c r="HH52" s="315"/>
      <c r="HI52" s="315"/>
      <c r="HJ52" s="315"/>
      <c r="HK52" s="315"/>
      <c r="HL52" s="315"/>
      <c r="HM52" s="315"/>
      <c r="HN52" s="315"/>
      <c r="HO52" s="315"/>
      <c r="HP52" s="315"/>
      <c r="HQ52" s="315"/>
      <c r="HR52" s="315"/>
      <c r="HS52" s="315"/>
      <c r="HT52" s="315"/>
      <c r="HU52" s="315"/>
      <c r="HV52" s="315"/>
      <c r="HW52" s="315"/>
      <c r="HX52" s="315"/>
      <c r="HY52" s="315"/>
      <c r="HZ52" s="315"/>
      <c r="IA52" s="315"/>
      <c r="IB52" s="315"/>
      <c r="IC52" s="315"/>
      <c r="ID52" s="315"/>
      <c r="IE52" s="315"/>
      <c r="IF52" s="315"/>
      <c r="IG52" s="315"/>
      <c r="IH52" s="315"/>
      <c r="II52" s="315"/>
      <c r="IJ52" s="315"/>
      <c r="IK52" s="315"/>
      <c r="IL52" s="315"/>
      <c r="IM52" s="315"/>
      <c r="IN52" s="315"/>
      <c r="IO52" s="315"/>
      <c r="IP52" s="315"/>
      <c r="IQ52" s="315"/>
      <c r="IR52" s="315"/>
      <c r="IS52" s="315"/>
      <c r="IT52" s="315"/>
      <c r="IU52" s="315"/>
      <c r="IV52" s="315"/>
      <c r="IW52" s="315"/>
      <c r="IX52" s="315"/>
      <c r="IY52" s="315"/>
      <c r="IZ52" s="315"/>
      <c r="JA52" s="315"/>
      <c r="JB52" s="315"/>
      <c r="JC52" s="315"/>
      <c r="JD52" s="315"/>
      <c r="JE52" s="315"/>
      <c r="JF52" s="315"/>
      <c r="JG52" s="315"/>
      <c r="JH52" s="315"/>
      <c r="JI52" s="315"/>
      <c r="JJ52" s="315"/>
      <c r="JK52" s="315"/>
      <c r="JL52" s="315"/>
      <c r="JM52" s="315"/>
      <c r="JN52" s="315"/>
      <c r="JO52" s="315"/>
      <c r="JP52" s="315"/>
      <c r="JQ52" s="315"/>
      <c r="JR52" s="315"/>
      <c r="JS52" s="315"/>
      <c r="JT52" s="315"/>
      <c r="JU52" s="315"/>
      <c r="JV52" s="315"/>
      <c r="JW52" s="315"/>
      <c r="JX52" s="315"/>
      <c r="JY52" s="315"/>
      <c r="JZ52" s="315"/>
      <c r="KA52" s="315"/>
      <c r="KB52" s="315"/>
      <c r="KC52" s="315"/>
      <c r="KD52" s="315"/>
      <c r="KE52" s="315"/>
      <c r="KF52" s="315"/>
      <c r="KG52" s="315"/>
      <c r="KH52" s="315"/>
      <c r="KI52" s="315"/>
      <c r="KJ52" s="315"/>
      <c r="KK52" s="315"/>
      <c r="KL52" s="315"/>
      <c r="KM52" s="315"/>
      <c r="KN52" s="315"/>
      <c r="KO52" s="315"/>
      <c r="KP52" s="315"/>
      <c r="KQ52" s="315"/>
      <c r="KR52" s="315"/>
      <c r="KS52" s="315"/>
      <c r="KT52" s="315"/>
      <c r="KU52" s="315"/>
      <c r="KV52" s="315"/>
      <c r="KW52" s="315"/>
      <c r="KX52" s="315"/>
      <c r="KY52" s="315"/>
      <c r="KZ52" s="315"/>
      <c r="LA52" s="315"/>
      <c r="LB52" s="315"/>
      <c r="LC52" s="315"/>
      <c r="LD52" s="315"/>
      <c r="LE52" s="315"/>
      <c r="LF52" s="315"/>
      <c r="LG52" s="315"/>
      <c r="LH52" s="315"/>
      <c r="LI52" s="315"/>
      <c r="LJ52" s="315"/>
      <c r="LK52" s="315"/>
      <c r="LL52" s="315"/>
      <c r="LM52" s="315"/>
      <c r="LN52" s="315"/>
      <c r="LO52" s="315"/>
      <c r="LP52" s="315"/>
      <c r="LQ52" s="315"/>
      <c r="LR52" s="315"/>
      <c r="LS52" s="315"/>
      <c r="LT52" s="315"/>
      <c r="LU52" s="315"/>
      <c r="LV52" s="315"/>
      <c r="LW52" s="315"/>
      <c r="LX52" s="315"/>
      <c r="LY52" s="315"/>
      <c r="LZ52" s="315"/>
      <c r="MA52" s="315"/>
      <c r="MB52" s="315"/>
      <c r="MC52" s="315"/>
      <c r="MD52" s="315"/>
      <c r="ME52" s="315"/>
      <c r="MF52" s="315"/>
      <c r="MG52" s="315"/>
      <c r="MH52" s="315"/>
      <c r="MI52" s="315"/>
      <c r="MJ52" s="315"/>
      <c r="MK52" s="315"/>
      <c r="ML52" s="315"/>
      <c r="MM52" s="315"/>
      <c r="MN52" s="315"/>
      <c r="MO52" s="315"/>
      <c r="MP52" s="315"/>
      <c r="MQ52" s="315"/>
      <c r="MR52" s="315"/>
      <c r="MS52" s="315"/>
      <c r="MT52" s="315"/>
      <c r="MU52" s="315"/>
      <c r="MV52" s="315"/>
      <c r="MW52" s="315"/>
      <c r="MX52" s="315"/>
      <c r="MY52" s="315"/>
      <c r="MZ52" s="315"/>
      <c r="NA52" s="315"/>
      <c r="NB52" s="315"/>
      <c r="NC52" s="315"/>
      <c r="ND52" s="315"/>
      <c r="NE52" s="315"/>
      <c r="NF52" s="315"/>
      <c r="NG52" s="315"/>
      <c r="NH52" s="315"/>
      <c r="NI52" s="315"/>
      <c r="NJ52" s="315"/>
      <c r="NK52" s="315"/>
      <c r="NL52" s="315"/>
      <c r="NM52" s="315"/>
      <c r="NN52" s="315"/>
      <c r="NO52" s="315"/>
      <c r="NP52" s="315"/>
      <c r="NQ52" s="315"/>
      <c r="NR52" s="315"/>
      <c r="NS52" s="315"/>
      <c r="NT52" s="315"/>
      <c r="NU52" s="315"/>
      <c r="NV52" s="315"/>
      <c r="NW52" s="315"/>
      <c r="NX52" s="315"/>
      <c r="NY52" s="315"/>
      <c r="NZ52" s="315"/>
      <c r="OA52" s="315"/>
      <c r="OB52" s="315"/>
      <c r="OC52" s="315"/>
      <c r="OD52" s="315"/>
      <c r="OE52" s="315"/>
      <c r="OF52" s="315"/>
      <c r="OG52" s="315"/>
      <c r="OH52" s="315"/>
      <c r="OI52" s="315"/>
      <c r="OJ52" s="315"/>
      <c r="OK52" s="315"/>
      <c r="OL52" s="315"/>
      <c r="OM52" s="315"/>
      <c r="ON52" s="315"/>
      <c r="OO52" s="315"/>
      <c r="OP52" s="315"/>
      <c r="OQ52" s="315"/>
      <c r="OR52" s="315"/>
      <c r="OS52" s="315"/>
      <c r="OT52" s="315"/>
      <c r="OU52" s="315"/>
      <c r="OV52" s="315"/>
      <c r="OW52" s="315"/>
      <c r="OX52" s="315"/>
      <c r="OY52" s="315"/>
      <c r="OZ52" s="315"/>
      <c r="PA52" s="315"/>
      <c r="PB52" s="315"/>
      <c r="PC52" s="315"/>
      <c r="PD52" s="315"/>
      <c r="PE52" s="315"/>
      <c r="PF52" s="315"/>
      <c r="PG52" s="315"/>
      <c r="PH52" s="315"/>
      <c r="PI52" s="315"/>
      <c r="PJ52" s="315"/>
      <c r="PK52" s="315"/>
      <c r="PL52" s="315"/>
      <c r="PM52" s="315"/>
      <c r="PN52" s="315"/>
      <c r="PO52" s="315"/>
      <c r="PP52" s="315"/>
      <c r="PQ52" s="315"/>
      <c r="PR52" s="315"/>
      <c r="PS52" s="315"/>
      <c r="PT52" s="315"/>
      <c r="PU52" s="315"/>
      <c r="PV52" s="315"/>
      <c r="PW52" s="315"/>
      <c r="PX52" s="315"/>
      <c r="PY52" s="315"/>
      <c r="PZ52" s="315"/>
      <c r="QA52" s="315"/>
      <c r="QB52" s="315"/>
      <c r="QC52" s="315"/>
      <c r="QD52" s="315"/>
      <c r="QE52" s="315"/>
      <c r="QF52" s="315"/>
      <c r="QG52" s="315"/>
      <c r="QH52" s="315"/>
      <c r="QI52" s="315"/>
      <c r="QJ52" s="315"/>
      <c r="QK52" s="315"/>
      <c r="QL52" s="315"/>
      <c r="QM52" s="315"/>
      <c r="QN52" s="315"/>
      <c r="QO52" s="315"/>
      <c r="QP52" s="315"/>
      <c r="QQ52" s="315"/>
      <c r="QR52" s="315"/>
      <c r="QS52" s="315"/>
      <c r="QT52" s="315"/>
      <c r="QU52" s="315"/>
      <c r="QV52" s="315"/>
      <c r="QW52" s="315"/>
      <c r="QX52" s="315"/>
      <c r="QY52" s="315"/>
      <c r="QZ52" s="315"/>
      <c r="RA52" s="315"/>
      <c r="RB52" s="315"/>
      <c r="RC52" s="315"/>
      <c r="RD52" s="315"/>
      <c r="RE52" s="315"/>
      <c r="RF52" s="315"/>
      <c r="RG52" s="315"/>
      <c r="RH52" s="315"/>
      <c r="RI52" s="315"/>
      <c r="RJ52" s="315"/>
      <c r="RK52" s="315"/>
      <c r="RL52" s="315"/>
      <c r="RM52" s="315"/>
      <c r="RN52" s="315"/>
      <c r="RO52" s="315"/>
      <c r="RP52" s="315"/>
      <c r="RQ52" s="315"/>
      <c r="RR52" s="315"/>
      <c r="RS52" s="315"/>
      <c r="RT52" s="315"/>
      <c r="RU52" s="315"/>
      <c r="RV52" s="315"/>
      <c r="RW52" s="315"/>
      <c r="RX52" s="315"/>
      <c r="RY52" s="315"/>
      <c r="RZ52" s="315"/>
      <c r="SA52" s="315"/>
      <c r="SB52" s="315"/>
      <c r="SC52" s="315"/>
      <c r="SD52" s="315"/>
      <c r="SE52" s="315"/>
      <c r="SF52" s="315"/>
      <c r="SG52" s="315"/>
      <c r="SH52" s="315"/>
      <c r="SI52" s="315"/>
      <c r="SJ52" s="315"/>
      <c r="SK52" s="315"/>
      <c r="SL52" s="315"/>
      <c r="SM52" s="315"/>
      <c r="SN52" s="315"/>
      <c r="SO52" s="315"/>
      <c r="SP52" s="315"/>
      <c r="SQ52" s="315"/>
      <c r="SR52" s="315"/>
      <c r="SS52" s="315"/>
      <c r="ST52" s="315"/>
      <c r="SU52" s="315"/>
      <c r="SV52" s="315"/>
      <c r="SW52" s="315"/>
      <c r="SX52" s="315"/>
      <c r="SY52" s="315"/>
      <c r="SZ52" s="315"/>
      <c r="TA52" s="315"/>
      <c r="TB52" s="315"/>
      <c r="TC52" s="315"/>
      <c r="TD52" s="315"/>
      <c r="TE52" s="315"/>
      <c r="TF52" s="315"/>
      <c r="TG52" s="315"/>
      <c r="TH52" s="315"/>
      <c r="TI52" s="315"/>
      <c r="TJ52" s="315"/>
      <c r="TK52" s="315"/>
      <c r="TL52" s="315"/>
      <c r="TM52" s="315"/>
      <c r="TN52" s="315"/>
      <c r="TO52" s="315"/>
      <c r="TP52" s="315"/>
      <c r="TQ52" s="315"/>
      <c r="TR52" s="315"/>
      <c r="TS52" s="315"/>
      <c r="TT52" s="315"/>
      <c r="TU52" s="315"/>
      <c r="TV52" s="315"/>
      <c r="TW52" s="315"/>
      <c r="TX52" s="315"/>
      <c r="TY52" s="315"/>
      <c r="TZ52" s="315"/>
      <c r="UA52" s="315"/>
      <c r="UB52" s="315"/>
      <c r="UC52" s="315"/>
      <c r="UD52" s="315"/>
    </row>
    <row r="53" spans="1:550" s="320" customFormat="1">
      <c r="A53" s="28" t="s">
        <v>549</v>
      </c>
      <c r="B53" s="28" t="s">
        <v>534</v>
      </c>
      <c r="C53" s="29" t="s">
        <v>242</v>
      </c>
      <c r="D53" s="29" t="s">
        <v>204</v>
      </c>
      <c r="E53" s="105" t="s">
        <v>183</v>
      </c>
      <c r="F53" s="31">
        <v>12</v>
      </c>
      <c r="G53" s="320">
        <v>595080</v>
      </c>
      <c r="H53" s="320">
        <v>286134</v>
      </c>
      <c r="I53" s="320">
        <v>8700</v>
      </c>
      <c r="J53" s="320">
        <v>64808</v>
      </c>
      <c r="K53" s="320">
        <v>1560030</v>
      </c>
      <c r="L53" s="320">
        <v>1560030</v>
      </c>
      <c r="M53" s="320">
        <v>57718</v>
      </c>
      <c r="N53" s="320">
        <v>48255</v>
      </c>
      <c r="O53" s="320">
        <v>-62882</v>
      </c>
      <c r="P53" s="320">
        <v>-14627</v>
      </c>
      <c r="Q53" s="320">
        <v>382</v>
      </c>
      <c r="R53" s="320">
        <v>-14245</v>
      </c>
      <c r="S53" s="320">
        <v>43473</v>
      </c>
      <c r="T53" s="320">
        <v>0</v>
      </c>
      <c r="U53" s="320">
        <v>0</v>
      </c>
      <c r="V53" s="320">
        <v>0</v>
      </c>
      <c r="W53" s="320">
        <v>0</v>
      </c>
      <c r="X53" s="320">
        <v>0</v>
      </c>
      <c r="Y53" s="320">
        <v>0</v>
      </c>
      <c r="Z53" s="320">
        <v>0</v>
      </c>
      <c r="AA53" s="320">
        <v>0</v>
      </c>
      <c r="AB53" s="320">
        <v>0</v>
      </c>
      <c r="AC53" s="320">
        <v>0</v>
      </c>
      <c r="AD53" s="320">
        <v>0</v>
      </c>
      <c r="AE53" s="320">
        <v>0</v>
      </c>
      <c r="AF53" s="320">
        <v>3552</v>
      </c>
      <c r="AG53" s="320">
        <v>5315</v>
      </c>
      <c r="AH53" s="320">
        <v>8867</v>
      </c>
      <c r="AI53" s="320">
        <v>14640</v>
      </c>
      <c r="AJ53" s="320">
        <v>-5721</v>
      </c>
      <c r="AK53" s="320">
        <v>8919</v>
      </c>
      <c r="AL53" s="320">
        <v>24481</v>
      </c>
      <c r="AM53" s="320">
        <v>-4056</v>
      </c>
      <c r="AN53" s="320">
        <v>20425</v>
      </c>
      <c r="AO53" s="320">
        <v>18512</v>
      </c>
      <c r="AP53" s="320">
        <v>-3378</v>
      </c>
      <c r="AQ53" s="320">
        <v>15134</v>
      </c>
      <c r="AR53" s="320">
        <v>27563</v>
      </c>
      <c r="AS53" s="320">
        <v>12773</v>
      </c>
      <c r="AT53" s="320">
        <v>40336</v>
      </c>
      <c r="AU53" s="320">
        <v>146466</v>
      </c>
      <c r="AV53" s="320">
        <v>48255</v>
      </c>
      <c r="AW53" s="320">
        <v>0</v>
      </c>
      <c r="AX53" s="320">
        <v>-57567</v>
      </c>
      <c r="AY53" s="320">
        <v>-9312</v>
      </c>
      <c r="AZ53" s="320">
        <v>0</v>
      </c>
      <c r="BA53" s="320">
        <v>-9312</v>
      </c>
      <c r="BB53" s="320">
        <v>137154</v>
      </c>
      <c r="BC53" s="315"/>
      <c r="BD53" s="315"/>
      <c r="BE53" s="315">
        <v>119368</v>
      </c>
      <c r="BF53" s="315">
        <v>17786</v>
      </c>
      <c r="BG53" s="315"/>
      <c r="BH53" s="315"/>
      <c r="BI53" s="320">
        <v>1729515</v>
      </c>
      <c r="BJ53" s="320">
        <v>-172198</v>
      </c>
      <c r="BK53" s="320">
        <v>57567</v>
      </c>
      <c r="BL53" s="320">
        <v>-114631</v>
      </c>
      <c r="BM53" s="320">
        <v>-114631</v>
      </c>
      <c r="BN53" s="320">
        <v>1614884</v>
      </c>
      <c r="BO53" s="320">
        <v>502404</v>
      </c>
      <c r="BP53" s="320">
        <v>27922</v>
      </c>
      <c r="BQ53" s="320">
        <v>474482</v>
      </c>
      <c r="BR53" s="320">
        <v>102610</v>
      </c>
      <c r="BS53" s="320">
        <v>16506</v>
      </c>
      <c r="BT53" s="320">
        <v>86104</v>
      </c>
      <c r="BU53" s="320">
        <v>552085</v>
      </c>
      <c r="BV53" s="320">
        <v>474585</v>
      </c>
      <c r="BW53" s="320">
        <v>77500</v>
      </c>
      <c r="BX53" s="320">
        <v>141192</v>
      </c>
      <c r="BY53" s="320">
        <v>6616</v>
      </c>
      <c r="BZ53" s="320">
        <v>134576</v>
      </c>
      <c r="CA53" s="320">
        <v>156983</v>
      </c>
      <c r="CB53" s="320">
        <v>58172</v>
      </c>
      <c r="CC53" s="320">
        <v>98811</v>
      </c>
      <c r="CD53" s="320">
        <v>73277</v>
      </c>
      <c r="CE53" s="320">
        <v>30227</v>
      </c>
      <c r="CF53" s="320">
        <v>43050</v>
      </c>
      <c r="CJ53" s="320">
        <v>548155</v>
      </c>
      <c r="CK53" s="320">
        <v>151460</v>
      </c>
      <c r="CL53" s="320">
        <v>396695</v>
      </c>
      <c r="CM53" s="320">
        <v>0</v>
      </c>
      <c r="CO53" s="320">
        <v>0</v>
      </c>
      <c r="CP53" s="320">
        <v>120481</v>
      </c>
      <c r="CQ53" s="320">
        <v>100058</v>
      </c>
      <c r="CR53" s="320">
        <v>20423</v>
      </c>
      <c r="CS53" s="320">
        <v>16530</v>
      </c>
      <c r="CT53" s="320">
        <v>0</v>
      </c>
      <c r="CU53" s="320">
        <v>16530</v>
      </c>
      <c r="CV53" s="320">
        <v>9892</v>
      </c>
      <c r="CW53" s="320">
        <v>0</v>
      </c>
      <c r="CX53" s="320">
        <v>9892</v>
      </c>
      <c r="CY53" s="320">
        <v>0</v>
      </c>
      <c r="CZ53" s="320">
        <v>0</v>
      </c>
      <c r="DA53" s="320">
        <v>0</v>
      </c>
      <c r="DB53" s="320">
        <v>67349</v>
      </c>
      <c r="DC53" s="320">
        <v>200</v>
      </c>
      <c r="DD53" s="320">
        <v>67149</v>
      </c>
      <c r="DE53" s="320">
        <v>38847</v>
      </c>
      <c r="DF53" s="320">
        <v>38847</v>
      </c>
      <c r="DI53" s="320">
        <v>0</v>
      </c>
      <c r="DJ53" s="320">
        <v>0</v>
      </c>
      <c r="DK53" s="320">
        <v>61</v>
      </c>
      <c r="DL53" s="320">
        <v>0</v>
      </c>
      <c r="DM53" s="320">
        <v>61</v>
      </c>
      <c r="DN53" s="320">
        <v>2329866</v>
      </c>
      <c r="DO53" s="320">
        <v>865746</v>
      </c>
      <c r="DP53" s="320">
        <v>1464120</v>
      </c>
      <c r="DQ53" s="320">
        <v>0</v>
      </c>
      <c r="DR53" s="320">
        <v>0</v>
      </c>
      <c r="DS53" s="320">
        <v>0</v>
      </c>
      <c r="DT53" s="320">
        <v>2329866</v>
      </c>
      <c r="DU53" s="320">
        <v>865746</v>
      </c>
      <c r="DV53" s="320">
        <v>1464120</v>
      </c>
      <c r="DW53" s="320">
        <v>-505</v>
      </c>
      <c r="DX53" s="320">
        <v>0</v>
      </c>
      <c r="DY53" s="320">
        <v>-505</v>
      </c>
      <c r="DZ53" s="320">
        <v>2453</v>
      </c>
      <c r="EA53" s="320">
        <v>95678</v>
      </c>
      <c r="EB53" s="320">
        <v>5312</v>
      </c>
      <c r="EC53" s="320">
        <v>24000</v>
      </c>
      <c r="ED53" s="320">
        <v>0</v>
      </c>
      <c r="EE53" s="320">
        <v>0</v>
      </c>
      <c r="EF53" s="320">
        <v>114366</v>
      </c>
      <c r="EG53" s="320">
        <v>999475</v>
      </c>
      <c r="EH53" s="320">
        <v>310151</v>
      </c>
      <c r="EI53" s="320">
        <v>250404</v>
      </c>
      <c r="EJ53" s="320">
        <v>64763</v>
      </c>
      <c r="EK53" s="320">
        <v>1624793</v>
      </c>
      <c r="EL53" s="320">
        <v>48255</v>
      </c>
      <c r="EM53" s="320">
        <v>-4120</v>
      </c>
      <c r="EN53" s="320">
        <v>1057</v>
      </c>
      <c r="EO53" s="320">
        <v>-169000</v>
      </c>
      <c r="EP53" s="320">
        <v>-135</v>
      </c>
      <c r="EQ53" s="320">
        <v>-123943</v>
      </c>
      <c r="ER53" s="323">
        <f t="shared" si="14"/>
        <v>2449544</v>
      </c>
      <c r="ES53" s="323">
        <f t="shared" si="15"/>
        <v>2497799</v>
      </c>
      <c r="ET53" s="323">
        <f t="shared" si="16"/>
        <v>2497799</v>
      </c>
      <c r="EU53" s="323">
        <f t="shared" si="10"/>
        <v>-48255</v>
      </c>
      <c r="EV53" s="323">
        <f t="shared" si="17"/>
        <v>873006</v>
      </c>
      <c r="EW53" s="323">
        <f t="shared" si="18"/>
        <v>873006</v>
      </c>
      <c r="EX53" s="323">
        <f t="shared" si="19"/>
        <v>873006</v>
      </c>
      <c r="EY53" s="323">
        <f t="shared" si="20"/>
        <v>396695</v>
      </c>
      <c r="EZ53" s="323">
        <f t="shared" si="21"/>
        <v>552085</v>
      </c>
      <c r="FA53" s="323">
        <f t="shared" si="22"/>
        <v>474585</v>
      </c>
      <c r="FB53" s="323">
        <f t="shared" si="23"/>
        <v>77500</v>
      </c>
      <c r="FC53" s="320">
        <v>0</v>
      </c>
      <c r="FD53" s="320">
        <v>2052609</v>
      </c>
      <c r="FE53" s="320">
        <v>68698</v>
      </c>
      <c r="FF53" s="320">
        <v>362379</v>
      </c>
      <c r="FG53" s="320">
        <v>24588</v>
      </c>
      <c r="FH53" s="320">
        <v>64313</v>
      </c>
      <c r="FI53" s="320">
        <v>513006</v>
      </c>
      <c r="FJ53" s="320">
        <v>3085593</v>
      </c>
      <c r="FK53" s="320">
        <v>1417156</v>
      </c>
      <c r="FL53" s="320">
        <v>0</v>
      </c>
      <c r="FM53" s="320">
        <v>3837</v>
      </c>
      <c r="FN53" s="320">
        <v>50002</v>
      </c>
      <c r="FO53" s="320">
        <v>38170</v>
      </c>
      <c r="FP53" s="320">
        <v>94670</v>
      </c>
      <c r="FQ53" s="320">
        <v>4689428</v>
      </c>
      <c r="FR53" s="320">
        <v>26866</v>
      </c>
      <c r="FT53" s="320">
        <v>8491</v>
      </c>
      <c r="FV53" s="320">
        <v>1436</v>
      </c>
      <c r="FW53" s="320">
        <v>193176</v>
      </c>
      <c r="FX53" s="320">
        <v>82583</v>
      </c>
      <c r="FY53" s="320">
        <v>312552</v>
      </c>
      <c r="FZ53" s="320">
        <v>5001980</v>
      </c>
      <c r="GA53" s="320">
        <v>0</v>
      </c>
      <c r="GB53" s="320">
        <v>228862</v>
      </c>
      <c r="GC53" s="320">
        <v>238547</v>
      </c>
      <c r="GD53" s="320">
        <v>2626</v>
      </c>
      <c r="GE53" s="320">
        <v>0</v>
      </c>
      <c r="GG53" s="320">
        <v>470035</v>
      </c>
      <c r="GH53" s="320">
        <v>0</v>
      </c>
      <c r="GI53" s="320">
        <v>2528</v>
      </c>
      <c r="GJ53" s="320">
        <v>1124000</v>
      </c>
      <c r="GK53" s="320">
        <v>1440782</v>
      </c>
      <c r="GL53" s="320">
        <v>211937</v>
      </c>
      <c r="GN53" s="320">
        <v>0</v>
      </c>
      <c r="GO53" s="320">
        <v>2779907</v>
      </c>
      <c r="GP53" s="320">
        <v>1752038</v>
      </c>
      <c r="GQ53" s="320">
        <v>137154</v>
      </c>
      <c r="GR53" s="320">
        <v>1614884</v>
      </c>
      <c r="GS53" s="320">
        <v>1752038</v>
      </c>
      <c r="GT53" s="320">
        <v>0</v>
      </c>
      <c r="GU53" s="320">
        <v>211095</v>
      </c>
      <c r="GV53" s="325">
        <f t="shared" si="24"/>
        <v>1881581</v>
      </c>
      <c r="GW53" s="325">
        <f t="shared" si="12"/>
        <v>109449</v>
      </c>
      <c r="GX53" s="325">
        <f t="shared" si="25"/>
        <v>1772132</v>
      </c>
      <c r="GY53" s="315"/>
      <c r="GZ53" s="315"/>
      <c r="HA53" s="315"/>
      <c r="HB53" s="323"/>
      <c r="HC53" s="315"/>
      <c r="HD53" s="315"/>
      <c r="HE53" s="315"/>
      <c r="HF53" s="315"/>
      <c r="HG53" s="315"/>
      <c r="HH53" s="315"/>
      <c r="HI53" s="315"/>
      <c r="HJ53" s="315"/>
      <c r="HK53" s="315"/>
      <c r="HL53" s="315"/>
      <c r="HM53" s="315"/>
      <c r="HN53" s="315"/>
      <c r="HO53" s="315"/>
      <c r="HP53" s="315"/>
      <c r="HQ53" s="315"/>
      <c r="HR53" s="315"/>
      <c r="HS53" s="315"/>
      <c r="HT53" s="315"/>
      <c r="HU53" s="315"/>
      <c r="HV53" s="315"/>
      <c r="HW53" s="315"/>
      <c r="HX53" s="315"/>
      <c r="HY53" s="315"/>
      <c r="HZ53" s="315"/>
      <c r="IA53" s="315"/>
      <c r="IB53" s="315"/>
      <c r="IC53" s="315"/>
      <c r="ID53" s="315"/>
      <c r="IE53" s="315"/>
      <c r="IF53" s="315"/>
      <c r="IG53" s="315"/>
      <c r="IH53" s="315"/>
      <c r="II53" s="315"/>
      <c r="IJ53" s="315"/>
      <c r="IK53" s="315"/>
      <c r="IL53" s="315"/>
      <c r="IM53" s="315"/>
      <c r="IN53" s="315"/>
      <c r="IO53" s="315"/>
      <c r="IP53" s="315"/>
      <c r="IQ53" s="315"/>
      <c r="IR53" s="315"/>
      <c r="IS53" s="315"/>
      <c r="IT53" s="315"/>
      <c r="IU53" s="315"/>
      <c r="IV53" s="315"/>
      <c r="IW53" s="315"/>
      <c r="IX53" s="315"/>
      <c r="IY53" s="315"/>
      <c r="IZ53" s="315"/>
      <c r="JA53" s="315"/>
      <c r="JB53" s="315"/>
      <c r="JC53" s="315"/>
      <c r="JD53" s="315"/>
      <c r="JE53" s="315"/>
      <c r="JF53" s="315"/>
      <c r="JG53" s="315"/>
      <c r="JH53" s="315"/>
      <c r="JI53" s="315"/>
      <c r="JJ53" s="315"/>
      <c r="JK53" s="315"/>
      <c r="JL53" s="315"/>
      <c r="JM53" s="315"/>
      <c r="JN53" s="315"/>
      <c r="JO53" s="315"/>
      <c r="JP53" s="315"/>
      <c r="JQ53" s="315"/>
      <c r="JR53" s="315"/>
      <c r="JS53" s="315"/>
      <c r="JT53" s="315"/>
      <c r="JU53" s="315"/>
      <c r="JV53" s="315"/>
      <c r="JW53" s="315"/>
      <c r="JX53" s="315"/>
      <c r="JY53" s="315"/>
      <c r="JZ53" s="315"/>
      <c r="KA53" s="315"/>
      <c r="KB53" s="315"/>
      <c r="KC53" s="315"/>
      <c r="KD53" s="315"/>
      <c r="KE53" s="315"/>
      <c r="KF53" s="315"/>
      <c r="KG53" s="315"/>
      <c r="KH53" s="315"/>
      <c r="KI53" s="315"/>
      <c r="KJ53" s="315"/>
      <c r="KK53" s="315"/>
      <c r="KL53" s="315"/>
      <c r="KM53" s="315"/>
      <c r="KN53" s="315"/>
      <c r="KO53" s="315"/>
      <c r="KP53" s="315"/>
      <c r="KQ53" s="315"/>
      <c r="KR53" s="315"/>
      <c r="KS53" s="315"/>
      <c r="KT53" s="315"/>
      <c r="KU53" s="315"/>
      <c r="KV53" s="315"/>
      <c r="KW53" s="315"/>
      <c r="KX53" s="315"/>
      <c r="KY53" s="315"/>
      <c r="KZ53" s="315"/>
      <c r="LA53" s="315"/>
      <c r="LB53" s="315"/>
      <c r="LC53" s="315"/>
      <c r="LD53" s="315"/>
      <c r="LE53" s="315"/>
      <c r="LF53" s="315"/>
      <c r="LG53" s="315"/>
      <c r="LH53" s="315"/>
      <c r="LI53" s="315"/>
      <c r="LJ53" s="315"/>
      <c r="LK53" s="315"/>
      <c r="LL53" s="315"/>
      <c r="LM53" s="315"/>
      <c r="LN53" s="315"/>
      <c r="LO53" s="315"/>
      <c r="LP53" s="315"/>
      <c r="LQ53" s="315"/>
      <c r="LR53" s="315"/>
      <c r="LS53" s="315"/>
      <c r="LT53" s="315"/>
      <c r="LU53" s="315"/>
      <c r="LV53" s="315"/>
      <c r="LW53" s="315"/>
      <c r="LX53" s="315"/>
      <c r="LY53" s="315"/>
      <c r="LZ53" s="315"/>
      <c r="MA53" s="315"/>
      <c r="MB53" s="315"/>
      <c r="MC53" s="315"/>
      <c r="MD53" s="315"/>
      <c r="ME53" s="315"/>
      <c r="MF53" s="315"/>
      <c r="MG53" s="315"/>
      <c r="MH53" s="315"/>
      <c r="MI53" s="315"/>
      <c r="MJ53" s="315"/>
      <c r="MK53" s="315"/>
      <c r="ML53" s="315"/>
      <c r="MM53" s="315"/>
      <c r="MN53" s="315"/>
      <c r="MO53" s="315"/>
      <c r="MP53" s="315"/>
      <c r="MQ53" s="315"/>
      <c r="MR53" s="315"/>
      <c r="MS53" s="315"/>
      <c r="MT53" s="315"/>
      <c r="MU53" s="315"/>
      <c r="MV53" s="315"/>
      <c r="MW53" s="315"/>
      <c r="MX53" s="315"/>
      <c r="MY53" s="315"/>
      <c r="MZ53" s="315"/>
      <c r="NA53" s="315"/>
      <c r="NB53" s="315"/>
      <c r="NC53" s="315"/>
      <c r="ND53" s="315"/>
      <c r="NE53" s="315"/>
      <c r="NF53" s="315"/>
      <c r="NG53" s="315"/>
      <c r="NH53" s="315"/>
      <c r="NI53" s="315"/>
      <c r="NJ53" s="315"/>
      <c r="NK53" s="315"/>
      <c r="NL53" s="315"/>
      <c r="NM53" s="315"/>
      <c r="NN53" s="315"/>
      <c r="NO53" s="315"/>
      <c r="NP53" s="315"/>
      <c r="NQ53" s="315"/>
      <c r="NR53" s="315"/>
      <c r="NS53" s="315"/>
      <c r="NT53" s="315"/>
      <c r="NU53" s="315"/>
      <c r="NV53" s="315"/>
      <c r="NW53" s="315"/>
      <c r="NX53" s="315"/>
      <c r="NY53" s="315"/>
      <c r="NZ53" s="315"/>
      <c r="OA53" s="315"/>
      <c r="OB53" s="315"/>
      <c r="OC53" s="315"/>
      <c r="OD53" s="315"/>
      <c r="OE53" s="315"/>
      <c r="OF53" s="315"/>
      <c r="OG53" s="315"/>
      <c r="OH53" s="315"/>
      <c r="OI53" s="315"/>
      <c r="OJ53" s="315"/>
      <c r="OK53" s="315"/>
      <c r="OL53" s="315"/>
      <c r="OM53" s="315"/>
      <c r="ON53" s="315"/>
      <c r="OO53" s="315"/>
      <c r="OP53" s="315"/>
      <c r="OQ53" s="315"/>
      <c r="OR53" s="315"/>
      <c r="OS53" s="315"/>
      <c r="OT53" s="315"/>
      <c r="OU53" s="315"/>
      <c r="OV53" s="315"/>
      <c r="OW53" s="315"/>
      <c r="OX53" s="315"/>
      <c r="OY53" s="315"/>
      <c r="OZ53" s="315"/>
      <c r="PA53" s="315"/>
      <c r="PB53" s="315"/>
      <c r="PC53" s="315"/>
      <c r="PD53" s="315"/>
      <c r="PE53" s="315"/>
      <c r="PF53" s="315"/>
      <c r="PG53" s="315"/>
      <c r="PH53" s="315"/>
      <c r="PI53" s="315"/>
      <c r="PJ53" s="315"/>
      <c r="PK53" s="315"/>
      <c r="PL53" s="315"/>
      <c r="PM53" s="315"/>
      <c r="PN53" s="315"/>
      <c r="PO53" s="315"/>
      <c r="PP53" s="315"/>
      <c r="PQ53" s="315"/>
      <c r="PR53" s="315"/>
      <c r="PS53" s="315"/>
      <c r="PT53" s="315"/>
      <c r="PU53" s="315"/>
      <c r="PV53" s="315"/>
      <c r="PW53" s="315"/>
      <c r="PX53" s="315"/>
      <c r="PY53" s="315"/>
      <c r="PZ53" s="315"/>
      <c r="QA53" s="315"/>
      <c r="QB53" s="315"/>
      <c r="QC53" s="315"/>
      <c r="QD53" s="315"/>
      <c r="QE53" s="315"/>
      <c r="QF53" s="315"/>
      <c r="QG53" s="315"/>
      <c r="QH53" s="315"/>
      <c r="QI53" s="315"/>
      <c r="QJ53" s="315"/>
      <c r="QK53" s="315"/>
      <c r="QL53" s="315"/>
      <c r="QM53" s="315"/>
      <c r="QN53" s="315"/>
      <c r="QO53" s="315"/>
      <c r="QP53" s="315"/>
      <c r="QQ53" s="315"/>
      <c r="QR53" s="315"/>
      <c r="QS53" s="315"/>
      <c r="QT53" s="315"/>
      <c r="QU53" s="315"/>
      <c r="QV53" s="315"/>
      <c r="QW53" s="315"/>
      <c r="QX53" s="315"/>
      <c r="QY53" s="315"/>
      <c r="QZ53" s="315"/>
      <c r="RA53" s="315"/>
      <c r="RB53" s="315"/>
      <c r="RC53" s="315"/>
      <c r="RD53" s="315"/>
      <c r="RE53" s="315"/>
      <c r="RF53" s="315"/>
      <c r="RG53" s="315"/>
      <c r="RH53" s="315"/>
      <c r="RI53" s="315"/>
      <c r="RJ53" s="315"/>
      <c r="RK53" s="315"/>
      <c r="RL53" s="315"/>
      <c r="RM53" s="315"/>
      <c r="RN53" s="315"/>
      <c r="RO53" s="315"/>
      <c r="RP53" s="315"/>
      <c r="RQ53" s="315"/>
      <c r="RR53" s="315"/>
      <c r="RS53" s="315"/>
      <c r="RT53" s="315"/>
      <c r="RU53" s="315"/>
      <c r="RV53" s="315"/>
      <c r="RW53" s="315"/>
      <c r="RX53" s="315"/>
      <c r="RY53" s="315"/>
      <c r="RZ53" s="315"/>
      <c r="SA53" s="315"/>
      <c r="SB53" s="315"/>
      <c r="SC53" s="315"/>
      <c r="SD53" s="315"/>
      <c r="SE53" s="315"/>
      <c r="SF53" s="315"/>
      <c r="SG53" s="315"/>
      <c r="SH53" s="315"/>
      <c r="SI53" s="315"/>
      <c r="SJ53" s="315"/>
      <c r="SK53" s="315"/>
      <c r="SL53" s="315"/>
      <c r="SM53" s="315"/>
      <c r="SN53" s="315"/>
      <c r="SO53" s="315"/>
      <c r="SP53" s="315"/>
      <c r="SQ53" s="315"/>
      <c r="SR53" s="315"/>
      <c r="SS53" s="315"/>
      <c r="ST53" s="315"/>
      <c r="SU53" s="315"/>
      <c r="SV53" s="315"/>
      <c r="SW53" s="315"/>
      <c r="SX53" s="315"/>
      <c r="SY53" s="315"/>
      <c r="SZ53" s="315"/>
      <c r="TA53" s="315"/>
      <c r="TB53" s="315"/>
      <c r="TC53" s="315"/>
      <c r="TD53" s="315"/>
      <c r="TE53" s="315"/>
      <c r="TF53" s="315"/>
      <c r="TG53" s="315"/>
      <c r="TH53" s="315"/>
      <c r="TI53" s="315"/>
      <c r="TJ53" s="315"/>
      <c r="TK53" s="315"/>
      <c r="TL53" s="315"/>
      <c r="TM53" s="315"/>
      <c r="TN53" s="315"/>
      <c r="TO53" s="315"/>
      <c r="TP53" s="315"/>
      <c r="TQ53" s="315"/>
      <c r="TR53" s="315"/>
      <c r="TS53" s="315"/>
      <c r="TT53" s="315"/>
      <c r="TU53" s="315"/>
      <c r="TV53" s="315"/>
      <c r="TW53" s="315"/>
      <c r="TX53" s="315"/>
      <c r="TY53" s="315"/>
      <c r="TZ53" s="315"/>
      <c r="UA53" s="315"/>
      <c r="UB53" s="315"/>
      <c r="UC53" s="315"/>
      <c r="UD53" s="315"/>
    </row>
    <row r="54" spans="1:550" s="320" customFormat="1">
      <c r="A54" s="28" t="s">
        <v>550</v>
      </c>
      <c r="B54" s="28" t="s">
        <v>534</v>
      </c>
      <c r="C54" s="29" t="s">
        <v>242</v>
      </c>
      <c r="D54" s="29" t="s">
        <v>257</v>
      </c>
      <c r="E54" s="105" t="s">
        <v>183</v>
      </c>
      <c r="F54" s="31">
        <v>12</v>
      </c>
      <c r="G54" s="320">
        <v>232910</v>
      </c>
      <c r="H54" s="320">
        <v>103317</v>
      </c>
      <c r="I54" s="320">
        <v>3600</v>
      </c>
      <c r="J54" s="320">
        <v>30911</v>
      </c>
      <c r="K54" s="320">
        <v>583103</v>
      </c>
      <c r="L54" s="320">
        <v>626782</v>
      </c>
      <c r="M54" s="320">
        <v>32402</v>
      </c>
      <c r="N54" s="320">
        <v>33242</v>
      </c>
      <c r="O54" s="320">
        <v>-25301</v>
      </c>
      <c r="P54" s="320">
        <v>7941</v>
      </c>
      <c r="Q54" s="320">
        <v>-2453</v>
      </c>
      <c r="R54" s="320">
        <v>5488</v>
      </c>
      <c r="S54" s="320">
        <v>37890</v>
      </c>
      <c r="T54" s="320">
        <v>6804</v>
      </c>
      <c r="U54" s="320">
        <v>-2352</v>
      </c>
      <c r="V54" s="320">
        <v>1002</v>
      </c>
      <c r="W54" s="320">
        <v>-1350</v>
      </c>
      <c r="X54" s="320">
        <v>1350</v>
      </c>
      <c r="Y54" s="320">
        <v>0</v>
      </c>
      <c r="Z54" s="320">
        <v>6804</v>
      </c>
      <c r="AA54" s="320">
        <v>1318</v>
      </c>
      <c r="AB54" s="320">
        <v>199</v>
      </c>
      <c r="AC54" s="320">
        <v>0</v>
      </c>
      <c r="AD54" s="320">
        <v>199</v>
      </c>
      <c r="AE54" s="320">
        <v>1517</v>
      </c>
      <c r="AF54" s="320">
        <v>0</v>
      </c>
      <c r="AG54" s="320">
        <v>0</v>
      </c>
      <c r="AH54" s="320">
        <v>0</v>
      </c>
      <c r="AI54" s="320">
        <v>30238</v>
      </c>
      <c r="AJ54" s="320">
        <v>933</v>
      </c>
      <c r="AK54" s="320">
        <v>31171</v>
      </c>
      <c r="AL54" s="320">
        <v>1665</v>
      </c>
      <c r="AM54" s="320">
        <v>2</v>
      </c>
      <c r="AN54" s="320">
        <v>1667</v>
      </c>
      <c r="AO54" s="320">
        <v>2226</v>
      </c>
      <c r="AP54" s="320">
        <v>168</v>
      </c>
      <c r="AQ54" s="320">
        <v>2394</v>
      </c>
      <c r="AR54" s="320">
        <v>0</v>
      </c>
      <c r="AS54" s="320">
        <v>0</v>
      </c>
      <c r="AT54" s="320">
        <v>0</v>
      </c>
      <c r="AU54" s="320">
        <v>74653</v>
      </c>
      <c r="AV54" s="320">
        <v>30890</v>
      </c>
      <c r="AW54" s="320">
        <v>0</v>
      </c>
      <c r="AX54" s="320">
        <v>-24100</v>
      </c>
      <c r="AY54" s="320">
        <v>6790</v>
      </c>
      <c r="AZ54" s="320">
        <v>0</v>
      </c>
      <c r="BA54" s="320">
        <v>6790</v>
      </c>
      <c r="BB54" s="320">
        <v>81443</v>
      </c>
      <c r="BC54" s="315"/>
      <c r="BD54" s="315"/>
      <c r="BE54" s="315">
        <v>48755</v>
      </c>
      <c r="BF54" s="315">
        <v>32688</v>
      </c>
      <c r="BG54" s="315"/>
      <c r="BH54" s="315"/>
      <c r="BI54" s="320">
        <v>866795</v>
      </c>
      <c r="BJ54" s="320">
        <v>-38637</v>
      </c>
      <c r="BK54" s="320">
        <v>24100</v>
      </c>
      <c r="BL54" s="320">
        <v>-14537</v>
      </c>
      <c r="BM54" s="320">
        <v>-14537</v>
      </c>
      <c r="BN54" s="320">
        <v>852258</v>
      </c>
      <c r="BO54" s="320">
        <v>260093</v>
      </c>
      <c r="BP54" s="320">
        <v>10825</v>
      </c>
      <c r="BQ54" s="320">
        <v>249268</v>
      </c>
      <c r="BR54" s="320">
        <v>45311</v>
      </c>
      <c r="BS54" s="320">
        <v>5843</v>
      </c>
      <c r="BT54" s="320">
        <v>39468</v>
      </c>
      <c r="BU54" s="320">
        <v>76945</v>
      </c>
      <c r="BV54" s="320">
        <v>63619</v>
      </c>
      <c r="BW54" s="320">
        <v>13326</v>
      </c>
      <c r="BX54" s="320">
        <v>30706</v>
      </c>
      <c r="BY54" s="320">
        <v>2893</v>
      </c>
      <c r="BZ54" s="320">
        <v>27813</v>
      </c>
      <c r="CA54" s="320">
        <v>20258</v>
      </c>
      <c r="CB54" s="320">
        <v>13029</v>
      </c>
      <c r="CC54" s="320">
        <v>7229</v>
      </c>
      <c r="CD54" s="320">
        <v>54362</v>
      </c>
      <c r="CE54" s="320">
        <v>7965</v>
      </c>
      <c r="CF54" s="320">
        <v>46397</v>
      </c>
      <c r="CJ54" s="320">
        <v>150447</v>
      </c>
      <c r="CK54" s="320">
        <v>31546</v>
      </c>
      <c r="CL54" s="320">
        <v>118901</v>
      </c>
      <c r="CM54" s="320">
        <v>0</v>
      </c>
      <c r="CO54" s="320">
        <v>0</v>
      </c>
      <c r="CP54" s="320">
        <v>8311</v>
      </c>
      <c r="CQ54" s="320">
        <v>6997</v>
      </c>
      <c r="CR54" s="320">
        <v>1314</v>
      </c>
      <c r="CS54" s="320">
        <v>10353</v>
      </c>
      <c r="CT54" s="320">
        <v>154</v>
      </c>
      <c r="CU54" s="320">
        <v>10199</v>
      </c>
      <c r="CV54" s="320">
        <v>5428</v>
      </c>
      <c r="CW54" s="320">
        <v>0</v>
      </c>
      <c r="CX54" s="320">
        <v>5428</v>
      </c>
      <c r="CY54" s="320">
        <v>0</v>
      </c>
      <c r="CZ54" s="320">
        <v>0</v>
      </c>
      <c r="DA54" s="320">
        <v>0</v>
      </c>
      <c r="DB54" s="320">
        <v>16375</v>
      </c>
      <c r="DC54" s="320">
        <v>728</v>
      </c>
      <c r="DD54" s="320">
        <v>15647</v>
      </c>
      <c r="DE54" s="320">
        <v>15614</v>
      </c>
      <c r="DF54" s="320">
        <v>15614</v>
      </c>
      <c r="DI54" s="320">
        <v>2378</v>
      </c>
      <c r="DJ54" s="320">
        <v>89</v>
      </c>
      <c r="DK54" s="320">
        <v>2467</v>
      </c>
      <c r="DL54" s="320">
        <v>0</v>
      </c>
      <c r="DM54" s="320">
        <v>2467</v>
      </c>
      <c r="DN54" s="320">
        <v>696670</v>
      </c>
      <c r="DO54" s="320">
        <v>143599</v>
      </c>
      <c r="DP54" s="320">
        <v>553071</v>
      </c>
      <c r="DQ54" s="320">
        <v>40591</v>
      </c>
      <c r="DR54" s="320">
        <v>46226</v>
      </c>
      <c r="DS54" s="320">
        <v>-5635</v>
      </c>
      <c r="DT54" s="320">
        <v>737261</v>
      </c>
      <c r="DU54" s="320">
        <v>189825</v>
      </c>
      <c r="DV54" s="320">
        <v>547436</v>
      </c>
      <c r="DW54" s="320">
        <v>-328</v>
      </c>
      <c r="DX54" s="320">
        <v>0</v>
      </c>
      <c r="DY54" s="320">
        <v>-328</v>
      </c>
      <c r="DZ54" s="320">
        <v>209</v>
      </c>
      <c r="EA54" s="320">
        <v>43056</v>
      </c>
      <c r="EB54" s="320">
        <v>333</v>
      </c>
      <c r="EC54" s="320">
        <v>2529</v>
      </c>
      <c r="ED54" s="320">
        <v>0</v>
      </c>
      <c r="EE54" s="320">
        <v>0</v>
      </c>
      <c r="EF54" s="320">
        <v>45252</v>
      </c>
      <c r="EG54" s="320">
        <v>364996</v>
      </c>
      <c r="EH54" s="320">
        <v>107391</v>
      </c>
      <c r="EI54" s="320">
        <v>110716</v>
      </c>
      <c r="EJ54" s="320">
        <v>40594</v>
      </c>
      <c r="EK54" s="320">
        <v>623697</v>
      </c>
      <c r="EL54" s="320">
        <v>30890</v>
      </c>
      <c r="EM54" s="320">
        <v>-7778</v>
      </c>
      <c r="EN54" s="320">
        <v>0</v>
      </c>
      <c r="EO54" s="320">
        <v>-30859</v>
      </c>
      <c r="EP54" s="320">
        <v>0</v>
      </c>
      <c r="EQ54" s="320">
        <v>-7747</v>
      </c>
      <c r="ER54" s="323">
        <f t="shared" si="14"/>
        <v>782846</v>
      </c>
      <c r="ES54" s="323">
        <f t="shared" si="15"/>
        <v>813736</v>
      </c>
      <c r="ET54" s="323">
        <f t="shared" si="16"/>
        <v>813736</v>
      </c>
      <c r="EU54" s="323">
        <f t="shared" si="10"/>
        <v>-30890</v>
      </c>
      <c r="EV54" s="323">
        <f t="shared" si="17"/>
        <v>190039</v>
      </c>
      <c r="EW54" s="323">
        <f t="shared" si="18"/>
        <v>143813</v>
      </c>
      <c r="EX54" s="323">
        <f t="shared" si="19"/>
        <v>143813</v>
      </c>
      <c r="EY54" s="323">
        <f t="shared" si="20"/>
        <v>118901</v>
      </c>
      <c r="EZ54" s="323">
        <f t="shared" si="21"/>
        <v>117536</v>
      </c>
      <c r="FA54" s="323">
        <f t="shared" si="22"/>
        <v>109845</v>
      </c>
      <c r="FB54" s="323">
        <f t="shared" si="23"/>
        <v>7691</v>
      </c>
      <c r="FC54" s="320">
        <v>690705</v>
      </c>
      <c r="FD54" s="320">
        <v>945035</v>
      </c>
      <c r="FE54" s="320">
        <v>49389</v>
      </c>
      <c r="FF54" s="320">
        <v>309107</v>
      </c>
      <c r="FG54" s="320">
        <v>2127</v>
      </c>
      <c r="FH54" s="320">
        <v>6898</v>
      </c>
      <c r="FI54" s="320">
        <v>29386</v>
      </c>
      <c r="FJ54" s="320">
        <v>2032647</v>
      </c>
      <c r="FK54" s="320">
        <v>0</v>
      </c>
      <c r="FL54" s="320">
        <v>0</v>
      </c>
      <c r="FM54" s="320">
        <v>160</v>
      </c>
      <c r="FN54" s="320">
        <v>0</v>
      </c>
      <c r="FO54" s="320">
        <v>1003</v>
      </c>
      <c r="FP54" s="320">
        <v>42428</v>
      </c>
      <c r="FQ54" s="320">
        <v>2076238</v>
      </c>
      <c r="FR54" s="320">
        <v>5005</v>
      </c>
      <c r="FT54" s="320">
        <v>2023</v>
      </c>
      <c r="FV54" s="320">
        <v>5570</v>
      </c>
      <c r="FW54" s="320">
        <v>51622</v>
      </c>
      <c r="FX54" s="320">
        <v>63793</v>
      </c>
      <c r="FY54" s="320">
        <v>128013</v>
      </c>
      <c r="FZ54" s="320">
        <v>2204251</v>
      </c>
      <c r="GA54" s="320">
        <v>0</v>
      </c>
      <c r="GB54" s="320">
        <v>55805</v>
      </c>
      <c r="GC54" s="320">
        <v>103576</v>
      </c>
      <c r="GD54" s="320">
        <v>1076</v>
      </c>
      <c r="GE54" s="320">
        <v>0</v>
      </c>
      <c r="GG54" s="320">
        <v>160457</v>
      </c>
      <c r="GH54" s="320">
        <v>0</v>
      </c>
      <c r="GI54" s="320">
        <v>2250</v>
      </c>
      <c r="GJ54" s="320">
        <v>329521</v>
      </c>
      <c r="GK54" s="320">
        <v>652179</v>
      </c>
      <c r="GL54" s="320">
        <v>126143</v>
      </c>
      <c r="GN54" s="320">
        <v>0</v>
      </c>
      <c r="GO54" s="320">
        <v>1110093</v>
      </c>
      <c r="GP54" s="320">
        <v>933701</v>
      </c>
      <c r="GQ54" s="320">
        <v>81443</v>
      </c>
      <c r="GR54" s="320">
        <v>852258</v>
      </c>
      <c r="GS54" s="320">
        <v>933701</v>
      </c>
      <c r="GT54" s="320">
        <v>690705</v>
      </c>
      <c r="GU54" s="320">
        <v>51040</v>
      </c>
      <c r="GV54" s="325">
        <f t="shared" si="24"/>
        <v>834127</v>
      </c>
      <c r="GW54" s="325">
        <f t="shared" si="12"/>
        <v>68798</v>
      </c>
      <c r="GX54" s="325">
        <f t="shared" si="25"/>
        <v>765329</v>
      </c>
      <c r="GY54" s="315"/>
      <c r="GZ54" s="315"/>
      <c r="HA54" s="315"/>
      <c r="HB54" s="323"/>
      <c r="HC54" s="315"/>
      <c r="HD54" s="315"/>
      <c r="HE54" s="315"/>
      <c r="HF54" s="315"/>
      <c r="HG54" s="315"/>
      <c r="HH54" s="315"/>
      <c r="HI54" s="315"/>
      <c r="HJ54" s="315"/>
      <c r="HK54" s="315"/>
      <c r="HL54" s="315"/>
      <c r="HM54" s="315"/>
      <c r="HN54" s="315"/>
      <c r="HO54" s="315"/>
      <c r="HP54" s="315"/>
      <c r="HQ54" s="315"/>
      <c r="HR54" s="315"/>
      <c r="HS54" s="315"/>
      <c r="HT54" s="315"/>
      <c r="HU54" s="315"/>
      <c r="HV54" s="315"/>
      <c r="HW54" s="315"/>
      <c r="HX54" s="315"/>
      <c r="HY54" s="315"/>
      <c r="HZ54" s="315"/>
      <c r="IA54" s="315"/>
      <c r="IB54" s="315"/>
      <c r="IC54" s="315"/>
      <c r="ID54" s="315"/>
      <c r="IE54" s="315"/>
      <c r="IF54" s="315"/>
      <c r="IG54" s="315"/>
      <c r="IH54" s="315"/>
      <c r="II54" s="315"/>
      <c r="IJ54" s="315"/>
      <c r="IK54" s="315"/>
      <c r="IL54" s="315"/>
      <c r="IM54" s="315"/>
      <c r="IN54" s="315"/>
      <c r="IO54" s="315"/>
      <c r="IP54" s="315"/>
      <c r="IQ54" s="315"/>
      <c r="IR54" s="315"/>
      <c r="IS54" s="315"/>
      <c r="IT54" s="315"/>
      <c r="IU54" s="315"/>
      <c r="IV54" s="315"/>
      <c r="IW54" s="315"/>
      <c r="IX54" s="315"/>
      <c r="IY54" s="315"/>
      <c r="IZ54" s="315"/>
      <c r="JA54" s="315"/>
      <c r="JB54" s="315"/>
      <c r="JC54" s="315"/>
      <c r="JD54" s="315"/>
      <c r="JE54" s="315"/>
      <c r="JF54" s="315"/>
      <c r="JG54" s="315"/>
      <c r="JH54" s="315"/>
      <c r="JI54" s="315"/>
      <c r="JJ54" s="315"/>
      <c r="JK54" s="315"/>
      <c r="JL54" s="315"/>
      <c r="JM54" s="315"/>
      <c r="JN54" s="315"/>
      <c r="JO54" s="315"/>
      <c r="JP54" s="315"/>
      <c r="JQ54" s="315"/>
      <c r="JR54" s="315"/>
      <c r="JS54" s="315"/>
      <c r="JT54" s="315"/>
      <c r="JU54" s="315"/>
      <c r="JV54" s="315"/>
      <c r="JW54" s="315"/>
      <c r="JX54" s="315"/>
      <c r="JY54" s="315"/>
      <c r="JZ54" s="315"/>
      <c r="KA54" s="315"/>
      <c r="KB54" s="315"/>
      <c r="KC54" s="315"/>
      <c r="KD54" s="315"/>
      <c r="KE54" s="315"/>
      <c r="KF54" s="315"/>
      <c r="KG54" s="315"/>
      <c r="KH54" s="315"/>
      <c r="KI54" s="315"/>
      <c r="KJ54" s="315"/>
      <c r="KK54" s="315"/>
      <c r="KL54" s="315"/>
      <c r="KM54" s="315"/>
      <c r="KN54" s="315"/>
      <c r="KO54" s="315"/>
      <c r="KP54" s="315"/>
      <c r="KQ54" s="315"/>
      <c r="KR54" s="315"/>
      <c r="KS54" s="315"/>
      <c r="KT54" s="315"/>
      <c r="KU54" s="315"/>
      <c r="KV54" s="315"/>
      <c r="KW54" s="315"/>
      <c r="KX54" s="315"/>
      <c r="KY54" s="315"/>
      <c r="KZ54" s="315"/>
      <c r="LA54" s="315"/>
      <c r="LB54" s="315"/>
      <c r="LC54" s="315"/>
      <c r="LD54" s="315"/>
      <c r="LE54" s="315"/>
      <c r="LF54" s="315"/>
      <c r="LG54" s="315"/>
      <c r="LH54" s="315"/>
      <c r="LI54" s="315"/>
      <c r="LJ54" s="315"/>
      <c r="LK54" s="315"/>
      <c r="LL54" s="315"/>
      <c r="LM54" s="315"/>
      <c r="LN54" s="315"/>
      <c r="LO54" s="315"/>
      <c r="LP54" s="315"/>
      <c r="LQ54" s="315"/>
      <c r="LR54" s="315"/>
      <c r="LS54" s="315"/>
      <c r="LT54" s="315"/>
      <c r="LU54" s="315"/>
      <c r="LV54" s="315"/>
      <c r="LW54" s="315"/>
      <c r="LX54" s="315"/>
      <c r="LY54" s="315"/>
      <c r="LZ54" s="315"/>
      <c r="MA54" s="315"/>
      <c r="MB54" s="315"/>
      <c r="MC54" s="315"/>
      <c r="MD54" s="315"/>
      <c r="ME54" s="315"/>
      <c r="MF54" s="315"/>
      <c r="MG54" s="315"/>
      <c r="MH54" s="315"/>
      <c r="MI54" s="315"/>
      <c r="MJ54" s="315"/>
      <c r="MK54" s="315"/>
      <c r="ML54" s="315"/>
      <c r="MM54" s="315"/>
      <c r="MN54" s="315"/>
      <c r="MO54" s="315"/>
      <c r="MP54" s="315"/>
      <c r="MQ54" s="315"/>
      <c r="MR54" s="315"/>
      <c r="MS54" s="315"/>
      <c r="MT54" s="315"/>
      <c r="MU54" s="315"/>
      <c r="MV54" s="315"/>
      <c r="MW54" s="315"/>
      <c r="MX54" s="315"/>
      <c r="MY54" s="315"/>
      <c r="MZ54" s="315"/>
      <c r="NA54" s="315"/>
      <c r="NB54" s="315"/>
      <c r="NC54" s="315"/>
      <c r="ND54" s="315"/>
      <c r="NE54" s="315"/>
      <c r="NF54" s="315"/>
      <c r="NG54" s="315"/>
      <c r="NH54" s="315"/>
      <c r="NI54" s="315"/>
      <c r="NJ54" s="315"/>
      <c r="NK54" s="315"/>
      <c r="NL54" s="315"/>
      <c r="NM54" s="315"/>
      <c r="NN54" s="315"/>
      <c r="NO54" s="315"/>
      <c r="NP54" s="315"/>
      <c r="NQ54" s="315"/>
      <c r="NR54" s="315"/>
      <c r="NS54" s="315"/>
      <c r="NT54" s="315"/>
      <c r="NU54" s="315"/>
      <c r="NV54" s="315"/>
      <c r="NW54" s="315"/>
      <c r="NX54" s="315"/>
      <c r="NY54" s="315"/>
      <c r="NZ54" s="315"/>
      <c r="OA54" s="315"/>
      <c r="OB54" s="315"/>
      <c r="OC54" s="315"/>
      <c r="OD54" s="315"/>
      <c r="OE54" s="315"/>
      <c r="OF54" s="315"/>
      <c r="OG54" s="315"/>
      <c r="OH54" s="315"/>
      <c r="OI54" s="315"/>
      <c r="OJ54" s="315"/>
      <c r="OK54" s="315"/>
      <c r="OL54" s="315"/>
      <c r="OM54" s="315"/>
      <c r="ON54" s="315"/>
      <c r="OO54" s="315"/>
      <c r="OP54" s="315"/>
      <c r="OQ54" s="315"/>
      <c r="OR54" s="315"/>
      <c r="OS54" s="315"/>
      <c r="OT54" s="315"/>
      <c r="OU54" s="315"/>
      <c r="OV54" s="315"/>
      <c r="OW54" s="315"/>
      <c r="OX54" s="315"/>
      <c r="OY54" s="315"/>
      <c r="OZ54" s="315"/>
      <c r="PA54" s="315"/>
      <c r="PB54" s="315"/>
      <c r="PC54" s="315"/>
      <c r="PD54" s="315"/>
      <c r="PE54" s="315"/>
      <c r="PF54" s="315"/>
      <c r="PG54" s="315"/>
      <c r="PH54" s="315"/>
      <c r="PI54" s="315"/>
      <c r="PJ54" s="315"/>
      <c r="PK54" s="315"/>
      <c r="PL54" s="315"/>
      <c r="PM54" s="315"/>
      <c r="PN54" s="315"/>
      <c r="PO54" s="315"/>
      <c r="PP54" s="315"/>
      <c r="PQ54" s="315"/>
      <c r="PR54" s="315"/>
      <c r="PS54" s="315"/>
      <c r="PT54" s="315"/>
      <c r="PU54" s="315"/>
      <c r="PV54" s="315"/>
      <c r="PW54" s="315"/>
      <c r="PX54" s="315"/>
      <c r="PY54" s="315"/>
      <c r="PZ54" s="315"/>
      <c r="QA54" s="315"/>
      <c r="QB54" s="315"/>
      <c r="QC54" s="315"/>
      <c r="QD54" s="315"/>
      <c r="QE54" s="315"/>
      <c r="QF54" s="315"/>
      <c r="QG54" s="315"/>
      <c r="QH54" s="315"/>
      <c r="QI54" s="315"/>
      <c r="QJ54" s="315"/>
      <c r="QK54" s="315"/>
      <c r="QL54" s="315"/>
      <c r="QM54" s="315"/>
      <c r="QN54" s="315"/>
      <c r="QO54" s="315"/>
      <c r="QP54" s="315"/>
      <c r="QQ54" s="315"/>
      <c r="QR54" s="315"/>
      <c r="QS54" s="315"/>
      <c r="QT54" s="315"/>
      <c r="QU54" s="315"/>
      <c r="QV54" s="315"/>
      <c r="QW54" s="315"/>
      <c r="QX54" s="315"/>
      <c r="QY54" s="315"/>
      <c r="QZ54" s="315"/>
      <c r="RA54" s="315"/>
      <c r="RB54" s="315"/>
      <c r="RC54" s="315"/>
      <c r="RD54" s="315"/>
      <c r="RE54" s="315"/>
      <c r="RF54" s="315"/>
      <c r="RG54" s="315"/>
      <c r="RH54" s="315"/>
      <c r="RI54" s="315"/>
      <c r="RJ54" s="315"/>
      <c r="RK54" s="315"/>
      <c r="RL54" s="315"/>
      <c r="RM54" s="315"/>
      <c r="RN54" s="315"/>
      <c r="RO54" s="315"/>
      <c r="RP54" s="315"/>
      <c r="RQ54" s="315"/>
      <c r="RR54" s="315"/>
      <c r="RS54" s="315"/>
      <c r="RT54" s="315"/>
      <c r="RU54" s="315"/>
      <c r="RV54" s="315"/>
      <c r="RW54" s="315"/>
      <c r="RX54" s="315"/>
      <c r="RY54" s="315"/>
      <c r="RZ54" s="315"/>
      <c r="SA54" s="315"/>
      <c r="SB54" s="315"/>
      <c r="SC54" s="315"/>
      <c r="SD54" s="315"/>
      <c r="SE54" s="315"/>
      <c r="SF54" s="315"/>
      <c r="SG54" s="315"/>
      <c r="SH54" s="315"/>
      <c r="SI54" s="315"/>
      <c r="SJ54" s="315"/>
      <c r="SK54" s="315"/>
      <c r="SL54" s="315"/>
      <c r="SM54" s="315"/>
      <c r="SN54" s="315"/>
      <c r="SO54" s="315"/>
      <c r="SP54" s="315"/>
      <c r="SQ54" s="315"/>
      <c r="SR54" s="315"/>
      <c r="SS54" s="315"/>
      <c r="ST54" s="315"/>
      <c r="SU54" s="315"/>
      <c r="SV54" s="315"/>
      <c r="SW54" s="315"/>
      <c r="SX54" s="315"/>
      <c r="SY54" s="315"/>
      <c r="SZ54" s="315"/>
      <c r="TA54" s="315"/>
      <c r="TB54" s="315"/>
      <c r="TC54" s="315"/>
      <c r="TD54" s="315"/>
      <c r="TE54" s="315"/>
      <c r="TF54" s="315"/>
      <c r="TG54" s="315"/>
      <c r="TH54" s="315"/>
      <c r="TI54" s="315"/>
      <c r="TJ54" s="315"/>
      <c r="TK54" s="315"/>
      <c r="TL54" s="315"/>
      <c r="TM54" s="315"/>
      <c r="TN54" s="315"/>
      <c r="TO54" s="315"/>
      <c r="TP54" s="315"/>
      <c r="TQ54" s="315"/>
      <c r="TR54" s="315"/>
      <c r="TS54" s="315"/>
      <c r="TT54" s="315"/>
      <c r="TU54" s="315"/>
      <c r="TV54" s="315"/>
      <c r="TW54" s="315"/>
      <c r="TX54" s="315"/>
      <c r="TY54" s="315"/>
      <c r="TZ54" s="315"/>
      <c r="UA54" s="315"/>
      <c r="UB54" s="315"/>
      <c r="UC54" s="315"/>
      <c r="UD54" s="315"/>
    </row>
    <row r="55" spans="1:550" s="320" customFormat="1">
      <c r="A55" s="28" t="s">
        <v>551</v>
      </c>
      <c r="B55" s="28" t="s">
        <v>534</v>
      </c>
      <c r="C55" s="29" t="s">
        <v>242</v>
      </c>
      <c r="D55" s="29" t="s">
        <v>258</v>
      </c>
      <c r="E55" s="105" t="s">
        <v>183</v>
      </c>
      <c r="F55" s="31">
        <v>12</v>
      </c>
      <c r="G55" s="320">
        <v>80680</v>
      </c>
      <c r="H55" s="320">
        <v>37299</v>
      </c>
      <c r="I55" s="320">
        <v>3600</v>
      </c>
      <c r="J55" s="320">
        <v>10186</v>
      </c>
      <c r="K55" s="320">
        <v>207071</v>
      </c>
      <c r="L55" s="320">
        <v>207071</v>
      </c>
      <c r="M55" s="320">
        <v>40712</v>
      </c>
      <c r="N55" s="320">
        <v>-20379</v>
      </c>
      <c r="O55" s="320">
        <v>25757</v>
      </c>
      <c r="P55" s="320">
        <v>5378</v>
      </c>
      <c r="Q55" s="320">
        <v>-837</v>
      </c>
      <c r="R55" s="320">
        <v>4541</v>
      </c>
      <c r="S55" s="320">
        <v>45253</v>
      </c>
      <c r="T55" s="320">
        <v>0</v>
      </c>
      <c r="U55" s="320">
        <v>0</v>
      </c>
      <c r="V55" s="320">
        <v>0</v>
      </c>
      <c r="W55" s="320">
        <v>0</v>
      </c>
      <c r="X55" s="320">
        <v>0</v>
      </c>
      <c r="Y55" s="320">
        <v>0</v>
      </c>
      <c r="Z55" s="320">
        <v>0</v>
      </c>
      <c r="AA55" s="320">
        <v>0</v>
      </c>
      <c r="AB55" s="320">
        <v>0</v>
      </c>
      <c r="AC55" s="320">
        <v>0</v>
      </c>
      <c r="AD55" s="320">
        <v>0</v>
      </c>
      <c r="AE55" s="320">
        <v>0</v>
      </c>
      <c r="AF55" s="320">
        <v>0</v>
      </c>
      <c r="AG55" s="320">
        <v>396</v>
      </c>
      <c r="AH55" s="320">
        <v>396</v>
      </c>
      <c r="AI55" s="320">
        <v>1733</v>
      </c>
      <c r="AJ55" s="320">
        <v>9</v>
      </c>
      <c r="AK55" s="320">
        <v>1742</v>
      </c>
      <c r="AL55" s="320">
        <v>626</v>
      </c>
      <c r="AM55" s="320">
        <v>462</v>
      </c>
      <c r="AN55" s="320">
        <v>1088</v>
      </c>
      <c r="AO55" s="320">
        <v>4467</v>
      </c>
      <c r="AP55" s="320">
        <v>-30</v>
      </c>
      <c r="AQ55" s="320">
        <v>4437</v>
      </c>
      <c r="AR55" s="320">
        <v>0</v>
      </c>
      <c r="AS55" s="320">
        <v>0</v>
      </c>
      <c r="AT55" s="320">
        <v>0</v>
      </c>
      <c r="AU55" s="320">
        <v>47538</v>
      </c>
      <c r="AV55" s="320">
        <v>-20379</v>
      </c>
      <c r="AW55" s="320">
        <v>0</v>
      </c>
      <c r="AX55" s="320">
        <v>25757</v>
      </c>
      <c r="AY55" s="320">
        <v>5378</v>
      </c>
      <c r="AZ55" s="320">
        <v>0</v>
      </c>
      <c r="BA55" s="320">
        <v>5378</v>
      </c>
      <c r="BB55" s="320">
        <v>52916</v>
      </c>
      <c r="BC55" s="315"/>
      <c r="BD55" s="315"/>
      <c r="BE55" s="315">
        <v>50778</v>
      </c>
      <c r="BF55" s="315">
        <v>2138</v>
      </c>
      <c r="BG55" s="315"/>
      <c r="BH55" s="315"/>
      <c r="BI55" s="320">
        <v>11030</v>
      </c>
      <c r="BJ55" s="320">
        <v>20450</v>
      </c>
      <c r="BK55" s="320">
        <v>-25757</v>
      </c>
      <c r="BL55" s="320">
        <v>-5307</v>
      </c>
      <c r="BM55" s="320">
        <v>-5307</v>
      </c>
      <c r="BN55" s="320">
        <v>5723</v>
      </c>
      <c r="BO55" s="320">
        <v>107029</v>
      </c>
      <c r="BP55" s="320">
        <v>3331</v>
      </c>
      <c r="BQ55" s="320">
        <v>103698</v>
      </c>
      <c r="BR55" s="320">
        <v>14501</v>
      </c>
      <c r="BS55" s="320">
        <v>1952</v>
      </c>
      <c r="BT55" s="320">
        <v>12549</v>
      </c>
      <c r="BU55" s="320">
        <v>42824</v>
      </c>
      <c r="BV55" s="320">
        <v>40527</v>
      </c>
      <c r="BW55" s="320">
        <v>2297</v>
      </c>
      <c r="BX55" s="320">
        <v>18762</v>
      </c>
      <c r="BY55" s="320">
        <v>1317</v>
      </c>
      <c r="BZ55" s="320">
        <v>17445</v>
      </c>
      <c r="CA55" s="320">
        <v>13295</v>
      </c>
      <c r="CB55" s="320">
        <v>3771</v>
      </c>
      <c r="CC55" s="320">
        <v>9524</v>
      </c>
      <c r="CD55" s="320">
        <v>10336</v>
      </c>
      <c r="CE55" s="320">
        <v>3579</v>
      </c>
      <c r="CF55" s="320">
        <v>6757</v>
      </c>
      <c r="CJ55" s="320">
        <v>67776</v>
      </c>
      <c r="CK55" s="320">
        <v>14105</v>
      </c>
      <c r="CL55" s="320">
        <v>53671</v>
      </c>
      <c r="CM55" s="320">
        <v>0</v>
      </c>
      <c r="CO55" s="320">
        <v>0</v>
      </c>
      <c r="CP55" s="320">
        <v>9702</v>
      </c>
      <c r="CQ55" s="320">
        <v>8343</v>
      </c>
      <c r="CR55" s="320">
        <v>1359</v>
      </c>
      <c r="CS55" s="320">
        <v>2239</v>
      </c>
      <c r="CT55" s="320">
        <v>0</v>
      </c>
      <c r="CU55" s="320">
        <v>2239</v>
      </c>
      <c r="CV55" s="320">
        <v>1574</v>
      </c>
      <c r="CW55" s="320">
        <v>79</v>
      </c>
      <c r="CX55" s="320">
        <v>1495</v>
      </c>
      <c r="CY55" s="320">
        <v>0</v>
      </c>
      <c r="CZ55" s="320">
        <v>0</v>
      </c>
      <c r="DA55" s="320">
        <v>0</v>
      </c>
      <c r="DB55" s="320">
        <v>7217</v>
      </c>
      <c r="DC55" s="320">
        <v>242</v>
      </c>
      <c r="DD55" s="320">
        <v>6975</v>
      </c>
      <c r="DE55" s="320">
        <v>5841</v>
      </c>
      <c r="DF55" s="320">
        <v>5841</v>
      </c>
      <c r="DI55" s="320">
        <v>0</v>
      </c>
      <c r="DJ55" s="320">
        <v>0</v>
      </c>
      <c r="DK55" s="320">
        <v>0</v>
      </c>
      <c r="DL55" s="320">
        <v>0</v>
      </c>
      <c r="DM55" s="320">
        <v>0</v>
      </c>
      <c r="DN55" s="320">
        <v>301096</v>
      </c>
      <c r="DO55" s="320">
        <v>77246</v>
      </c>
      <c r="DP55" s="320">
        <v>223850</v>
      </c>
      <c r="DQ55" s="320">
        <v>0</v>
      </c>
      <c r="DR55" s="320">
        <v>0</v>
      </c>
      <c r="DS55" s="320">
        <v>0</v>
      </c>
      <c r="DT55" s="320">
        <v>301096</v>
      </c>
      <c r="DU55" s="320">
        <v>77246</v>
      </c>
      <c r="DV55" s="320">
        <v>223850</v>
      </c>
      <c r="DW55" s="320">
        <v>27</v>
      </c>
      <c r="DX55" s="320">
        <v>0</v>
      </c>
      <c r="DY55" s="320">
        <v>27</v>
      </c>
      <c r="DZ55" s="320">
        <v>-138</v>
      </c>
      <c r="EA55" s="320">
        <v>14722</v>
      </c>
      <c r="EB55" s="320">
        <v>2088</v>
      </c>
      <c r="EC55" s="320">
        <v>1300</v>
      </c>
      <c r="ED55" s="320">
        <v>0</v>
      </c>
      <c r="EE55" s="320">
        <v>0</v>
      </c>
      <c r="EF55" s="320">
        <v>13934</v>
      </c>
      <c r="EG55" s="320">
        <v>153473</v>
      </c>
      <c r="EH55" s="320">
        <v>20445</v>
      </c>
      <c r="EI55" s="320">
        <v>33153</v>
      </c>
      <c r="EJ55" s="320">
        <v>10445</v>
      </c>
      <c r="EK55" s="320">
        <v>217516</v>
      </c>
      <c r="EL55" s="320">
        <v>-20458</v>
      </c>
      <c r="EM55" s="320">
        <v>42988</v>
      </c>
      <c r="EN55" s="320">
        <v>0</v>
      </c>
      <c r="EO55" s="320">
        <v>-22538</v>
      </c>
      <c r="EP55" s="320">
        <v>0</v>
      </c>
      <c r="EQ55" s="320">
        <v>71</v>
      </c>
      <c r="ER55" s="323">
        <f t="shared" si="14"/>
        <v>317118</v>
      </c>
      <c r="ES55" s="323">
        <f t="shared" si="15"/>
        <v>296739</v>
      </c>
      <c r="ET55" s="323">
        <f t="shared" si="16"/>
        <v>296660</v>
      </c>
      <c r="EU55" s="323">
        <f t="shared" si="10"/>
        <v>20458</v>
      </c>
      <c r="EV55" s="323">
        <f t="shared" si="17"/>
        <v>79223</v>
      </c>
      <c r="EW55" s="323">
        <f t="shared" si="18"/>
        <v>79223</v>
      </c>
      <c r="EX55" s="323">
        <f t="shared" si="19"/>
        <v>79144</v>
      </c>
      <c r="EY55" s="323">
        <f t="shared" si="20"/>
        <v>53671</v>
      </c>
      <c r="EZ55" s="323">
        <f t="shared" si="21"/>
        <v>42824</v>
      </c>
      <c r="FA55" s="323">
        <f t="shared" si="22"/>
        <v>40527</v>
      </c>
      <c r="FB55" s="323">
        <f t="shared" si="23"/>
        <v>2297</v>
      </c>
      <c r="FC55" s="320">
        <v>0</v>
      </c>
      <c r="FD55" s="320">
        <v>309446</v>
      </c>
      <c r="FE55" s="320">
        <v>6328</v>
      </c>
      <c r="FF55" s="320">
        <v>33850</v>
      </c>
      <c r="FG55" s="320">
        <v>16130</v>
      </c>
      <c r="FH55" s="320">
        <v>3277</v>
      </c>
      <c r="FI55" s="320">
        <v>40885</v>
      </c>
      <c r="FJ55" s="320">
        <v>409916</v>
      </c>
      <c r="FK55" s="320">
        <v>18059</v>
      </c>
      <c r="FL55" s="320">
        <v>0</v>
      </c>
      <c r="FM55" s="320">
        <v>151</v>
      </c>
      <c r="FN55" s="320">
        <v>0</v>
      </c>
      <c r="FO55" s="320">
        <v>0</v>
      </c>
      <c r="FP55" s="320">
        <v>2175</v>
      </c>
      <c r="FQ55" s="320">
        <v>430301</v>
      </c>
      <c r="FR55" s="320">
        <v>33007</v>
      </c>
      <c r="FT55" s="320">
        <v>185</v>
      </c>
      <c r="FV55" s="320">
        <v>324</v>
      </c>
      <c r="FW55" s="320">
        <v>11283</v>
      </c>
      <c r="FX55" s="320">
        <v>35585</v>
      </c>
      <c r="FY55" s="320">
        <v>80384</v>
      </c>
      <c r="FZ55" s="320">
        <v>510685</v>
      </c>
      <c r="GA55" s="320">
        <v>676</v>
      </c>
      <c r="GB55" s="320">
        <v>9004</v>
      </c>
      <c r="GC55" s="320">
        <v>28515</v>
      </c>
      <c r="GD55" s="320">
        <v>1296</v>
      </c>
      <c r="GE55" s="320">
        <v>0</v>
      </c>
      <c r="GG55" s="320">
        <v>39491</v>
      </c>
      <c r="GH55" s="320">
        <v>799</v>
      </c>
      <c r="GI55" s="320">
        <v>0</v>
      </c>
      <c r="GJ55" s="320">
        <v>118667</v>
      </c>
      <c r="GK55" s="320">
        <v>221250</v>
      </c>
      <c r="GL55" s="320">
        <v>71839</v>
      </c>
      <c r="GN55" s="320">
        <v>0</v>
      </c>
      <c r="GO55" s="320">
        <v>412555</v>
      </c>
      <c r="GP55" s="320">
        <v>58639</v>
      </c>
      <c r="GQ55" s="320">
        <v>52916</v>
      </c>
      <c r="GR55" s="320">
        <v>5723</v>
      </c>
      <c r="GS55" s="320">
        <v>58639</v>
      </c>
      <c r="GT55" s="320">
        <v>0</v>
      </c>
      <c r="GU55" s="320">
        <v>10213</v>
      </c>
      <c r="GV55" s="325">
        <f t="shared" si="24"/>
        <v>302769</v>
      </c>
      <c r="GW55" s="325">
        <f t="shared" si="12"/>
        <v>68592</v>
      </c>
      <c r="GX55" s="325">
        <f t="shared" si="25"/>
        <v>234177</v>
      </c>
      <c r="GY55" s="315"/>
      <c r="GZ55" s="315"/>
      <c r="HA55" s="315"/>
      <c r="HB55" s="323"/>
      <c r="HC55" s="315"/>
      <c r="HD55" s="315"/>
      <c r="HE55" s="315"/>
      <c r="HF55" s="315"/>
      <c r="HG55" s="315"/>
      <c r="HH55" s="315"/>
      <c r="HI55" s="315"/>
      <c r="HJ55" s="315"/>
      <c r="HK55" s="315"/>
      <c r="HL55" s="315"/>
      <c r="HM55" s="315"/>
      <c r="HN55" s="315"/>
      <c r="HO55" s="315"/>
      <c r="HP55" s="315"/>
      <c r="HQ55" s="315"/>
      <c r="HR55" s="315"/>
      <c r="HS55" s="315"/>
      <c r="HT55" s="315"/>
      <c r="HU55" s="315"/>
      <c r="HV55" s="315"/>
      <c r="HW55" s="315"/>
      <c r="HX55" s="315"/>
      <c r="HY55" s="315"/>
      <c r="HZ55" s="315"/>
      <c r="IA55" s="315"/>
      <c r="IB55" s="315"/>
      <c r="IC55" s="315"/>
      <c r="ID55" s="315"/>
      <c r="IE55" s="315"/>
      <c r="IF55" s="315"/>
      <c r="IG55" s="315"/>
      <c r="IH55" s="315"/>
      <c r="II55" s="315"/>
      <c r="IJ55" s="315"/>
      <c r="IK55" s="315"/>
      <c r="IL55" s="315"/>
      <c r="IM55" s="315"/>
      <c r="IN55" s="315"/>
      <c r="IO55" s="315"/>
      <c r="IP55" s="315"/>
      <c r="IQ55" s="315"/>
      <c r="IR55" s="315"/>
      <c r="IS55" s="315"/>
      <c r="IT55" s="315"/>
      <c r="IU55" s="315"/>
      <c r="IV55" s="315"/>
      <c r="IW55" s="315"/>
      <c r="IX55" s="315"/>
      <c r="IY55" s="315"/>
      <c r="IZ55" s="315"/>
      <c r="JA55" s="315"/>
      <c r="JB55" s="315"/>
      <c r="JC55" s="315"/>
      <c r="JD55" s="315"/>
      <c r="JE55" s="315"/>
      <c r="JF55" s="315"/>
      <c r="JG55" s="315"/>
      <c r="JH55" s="315"/>
      <c r="JI55" s="315"/>
      <c r="JJ55" s="315"/>
      <c r="JK55" s="315"/>
      <c r="JL55" s="315"/>
      <c r="JM55" s="315"/>
      <c r="JN55" s="315"/>
      <c r="JO55" s="315"/>
      <c r="JP55" s="315"/>
      <c r="JQ55" s="315"/>
      <c r="JR55" s="315"/>
      <c r="JS55" s="315"/>
      <c r="JT55" s="315"/>
      <c r="JU55" s="315"/>
      <c r="JV55" s="315"/>
      <c r="JW55" s="315"/>
      <c r="JX55" s="315"/>
      <c r="JY55" s="315"/>
      <c r="JZ55" s="315"/>
      <c r="KA55" s="315"/>
      <c r="KB55" s="315"/>
      <c r="KC55" s="315"/>
      <c r="KD55" s="315"/>
      <c r="KE55" s="315"/>
      <c r="KF55" s="315"/>
      <c r="KG55" s="315"/>
      <c r="KH55" s="315"/>
      <c r="KI55" s="315"/>
      <c r="KJ55" s="315"/>
      <c r="KK55" s="315"/>
      <c r="KL55" s="315"/>
      <c r="KM55" s="315"/>
      <c r="KN55" s="315"/>
      <c r="KO55" s="315"/>
      <c r="KP55" s="315"/>
      <c r="KQ55" s="315"/>
      <c r="KR55" s="315"/>
      <c r="KS55" s="315"/>
      <c r="KT55" s="315"/>
      <c r="KU55" s="315"/>
      <c r="KV55" s="315"/>
      <c r="KW55" s="315"/>
      <c r="KX55" s="315"/>
      <c r="KY55" s="315"/>
      <c r="KZ55" s="315"/>
      <c r="LA55" s="315"/>
      <c r="LB55" s="315"/>
      <c r="LC55" s="315"/>
      <c r="LD55" s="315"/>
      <c r="LE55" s="315"/>
      <c r="LF55" s="315"/>
      <c r="LG55" s="315"/>
      <c r="LH55" s="315"/>
      <c r="LI55" s="315"/>
      <c r="LJ55" s="315"/>
      <c r="LK55" s="315"/>
      <c r="LL55" s="315"/>
      <c r="LM55" s="315"/>
      <c r="LN55" s="315"/>
      <c r="LO55" s="315"/>
      <c r="LP55" s="315"/>
      <c r="LQ55" s="315"/>
      <c r="LR55" s="315"/>
      <c r="LS55" s="315"/>
      <c r="LT55" s="315"/>
      <c r="LU55" s="315"/>
      <c r="LV55" s="315"/>
      <c r="LW55" s="315"/>
      <c r="LX55" s="315"/>
      <c r="LY55" s="315"/>
      <c r="LZ55" s="315"/>
      <c r="MA55" s="315"/>
      <c r="MB55" s="315"/>
      <c r="MC55" s="315"/>
      <c r="MD55" s="315"/>
      <c r="ME55" s="315"/>
      <c r="MF55" s="315"/>
      <c r="MG55" s="315"/>
      <c r="MH55" s="315"/>
      <c r="MI55" s="315"/>
      <c r="MJ55" s="315"/>
      <c r="MK55" s="315"/>
      <c r="ML55" s="315"/>
      <c r="MM55" s="315"/>
      <c r="MN55" s="315"/>
      <c r="MO55" s="315"/>
      <c r="MP55" s="315"/>
      <c r="MQ55" s="315"/>
      <c r="MR55" s="315"/>
      <c r="MS55" s="315"/>
      <c r="MT55" s="315"/>
      <c r="MU55" s="315"/>
      <c r="MV55" s="315"/>
      <c r="MW55" s="315"/>
      <c r="MX55" s="315"/>
      <c r="MY55" s="315"/>
      <c r="MZ55" s="315"/>
      <c r="NA55" s="315"/>
      <c r="NB55" s="315"/>
      <c r="NC55" s="315"/>
      <c r="ND55" s="315"/>
      <c r="NE55" s="315"/>
      <c r="NF55" s="315"/>
      <c r="NG55" s="315"/>
      <c r="NH55" s="315"/>
      <c r="NI55" s="315"/>
      <c r="NJ55" s="315"/>
      <c r="NK55" s="315"/>
      <c r="NL55" s="315"/>
      <c r="NM55" s="315"/>
      <c r="NN55" s="315"/>
      <c r="NO55" s="315"/>
      <c r="NP55" s="315"/>
      <c r="NQ55" s="315"/>
      <c r="NR55" s="315"/>
      <c r="NS55" s="315"/>
      <c r="NT55" s="315"/>
      <c r="NU55" s="315"/>
      <c r="NV55" s="315"/>
      <c r="NW55" s="315"/>
      <c r="NX55" s="315"/>
      <c r="NY55" s="315"/>
      <c r="NZ55" s="315"/>
      <c r="OA55" s="315"/>
      <c r="OB55" s="315"/>
      <c r="OC55" s="315"/>
      <c r="OD55" s="315"/>
      <c r="OE55" s="315"/>
      <c r="OF55" s="315"/>
      <c r="OG55" s="315"/>
      <c r="OH55" s="315"/>
      <c r="OI55" s="315"/>
      <c r="OJ55" s="315"/>
      <c r="OK55" s="315"/>
      <c r="OL55" s="315"/>
      <c r="OM55" s="315"/>
      <c r="ON55" s="315"/>
      <c r="OO55" s="315"/>
      <c r="OP55" s="315"/>
      <c r="OQ55" s="315"/>
      <c r="OR55" s="315"/>
      <c r="OS55" s="315"/>
      <c r="OT55" s="315"/>
      <c r="OU55" s="315"/>
      <c r="OV55" s="315"/>
      <c r="OW55" s="315"/>
      <c r="OX55" s="315"/>
      <c r="OY55" s="315"/>
      <c r="OZ55" s="315"/>
      <c r="PA55" s="315"/>
      <c r="PB55" s="315"/>
      <c r="PC55" s="315"/>
      <c r="PD55" s="315"/>
      <c r="PE55" s="315"/>
      <c r="PF55" s="315"/>
      <c r="PG55" s="315"/>
      <c r="PH55" s="315"/>
      <c r="PI55" s="315"/>
      <c r="PJ55" s="315"/>
      <c r="PK55" s="315"/>
      <c r="PL55" s="315"/>
      <c r="PM55" s="315"/>
      <c r="PN55" s="315"/>
      <c r="PO55" s="315"/>
      <c r="PP55" s="315"/>
      <c r="PQ55" s="315"/>
      <c r="PR55" s="315"/>
      <c r="PS55" s="315"/>
      <c r="PT55" s="315"/>
      <c r="PU55" s="315"/>
      <c r="PV55" s="315"/>
      <c r="PW55" s="315"/>
      <c r="PX55" s="315"/>
      <c r="PY55" s="315"/>
      <c r="PZ55" s="315"/>
      <c r="QA55" s="315"/>
      <c r="QB55" s="315"/>
      <c r="QC55" s="315"/>
      <c r="QD55" s="315"/>
      <c r="QE55" s="315"/>
      <c r="QF55" s="315"/>
      <c r="QG55" s="315"/>
      <c r="QH55" s="315"/>
      <c r="QI55" s="315"/>
      <c r="QJ55" s="315"/>
      <c r="QK55" s="315"/>
      <c r="QL55" s="315"/>
      <c r="QM55" s="315"/>
      <c r="QN55" s="315"/>
      <c r="QO55" s="315"/>
      <c r="QP55" s="315"/>
      <c r="QQ55" s="315"/>
      <c r="QR55" s="315"/>
      <c r="QS55" s="315"/>
      <c r="QT55" s="315"/>
      <c r="QU55" s="315"/>
      <c r="QV55" s="315"/>
      <c r="QW55" s="315"/>
      <c r="QX55" s="315"/>
      <c r="QY55" s="315"/>
      <c r="QZ55" s="315"/>
      <c r="RA55" s="315"/>
      <c r="RB55" s="315"/>
      <c r="RC55" s="315"/>
      <c r="RD55" s="315"/>
      <c r="RE55" s="315"/>
      <c r="RF55" s="315"/>
      <c r="RG55" s="315"/>
      <c r="RH55" s="315"/>
      <c r="RI55" s="315"/>
      <c r="RJ55" s="315"/>
      <c r="RK55" s="315"/>
      <c r="RL55" s="315"/>
      <c r="RM55" s="315"/>
      <c r="RN55" s="315"/>
      <c r="RO55" s="315"/>
      <c r="RP55" s="315"/>
      <c r="RQ55" s="315"/>
      <c r="RR55" s="315"/>
      <c r="RS55" s="315"/>
      <c r="RT55" s="315"/>
      <c r="RU55" s="315"/>
      <c r="RV55" s="315"/>
      <c r="RW55" s="315"/>
      <c r="RX55" s="315"/>
      <c r="RY55" s="315"/>
      <c r="RZ55" s="315"/>
      <c r="SA55" s="315"/>
      <c r="SB55" s="315"/>
      <c r="SC55" s="315"/>
      <c r="SD55" s="315"/>
      <c r="SE55" s="315"/>
      <c r="SF55" s="315"/>
      <c r="SG55" s="315"/>
      <c r="SH55" s="315"/>
      <c r="SI55" s="315"/>
      <c r="SJ55" s="315"/>
      <c r="SK55" s="315"/>
      <c r="SL55" s="315"/>
      <c r="SM55" s="315"/>
      <c r="SN55" s="315"/>
      <c r="SO55" s="315"/>
      <c r="SP55" s="315"/>
      <c r="SQ55" s="315"/>
      <c r="SR55" s="315"/>
      <c r="SS55" s="315"/>
      <c r="ST55" s="315"/>
      <c r="SU55" s="315"/>
      <c r="SV55" s="315"/>
      <c r="SW55" s="315"/>
      <c r="SX55" s="315"/>
      <c r="SY55" s="315"/>
      <c r="SZ55" s="315"/>
      <c r="TA55" s="315"/>
      <c r="TB55" s="315"/>
      <c r="TC55" s="315"/>
      <c r="TD55" s="315"/>
      <c r="TE55" s="315"/>
      <c r="TF55" s="315"/>
      <c r="TG55" s="315"/>
      <c r="TH55" s="315"/>
      <c r="TI55" s="315"/>
      <c r="TJ55" s="315"/>
      <c r="TK55" s="315"/>
      <c r="TL55" s="315"/>
      <c r="TM55" s="315"/>
      <c r="TN55" s="315"/>
      <c r="TO55" s="315"/>
      <c r="TP55" s="315"/>
      <c r="TQ55" s="315"/>
      <c r="TR55" s="315"/>
      <c r="TS55" s="315"/>
      <c r="TT55" s="315"/>
      <c r="TU55" s="315"/>
      <c r="TV55" s="315"/>
      <c r="TW55" s="315"/>
      <c r="TX55" s="315"/>
      <c r="TY55" s="315"/>
      <c r="TZ55" s="315"/>
      <c r="UA55" s="315"/>
      <c r="UB55" s="315"/>
      <c r="UC55" s="315"/>
      <c r="UD55" s="315"/>
    </row>
    <row r="56" spans="1:550" s="320" customFormat="1">
      <c r="A56" s="28" t="s">
        <v>552</v>
      </c>
      <c r="B56" s="28" t="s">
        <v>534</v>
      </c>
      <c r="C56" s="29" t="s">
        <v>242</v>
      </c>
      <c r="D56" s="29" t="s">
        <v>259</v>
      </c>
      <c r="E56" s="105" t="s">
        <v>183</v>
      </c>
      <c r="F56" s="31">
        <v>12</v>
      </c>
      <c r="G56" s="320">
        <v>84240</v>
      </c>
      <c r="H56" s="320">
        <v>35540</v>
      </c>
      <c r="I56" s="320">
        <v>3700</v>
      </c>
      <c r="J56" s="320">
        <v>11812</v>
      </c>
      <c r="K56" s="320">
        <v>190772</v>
      </c>
      <c r="L56" s="320">
        <v>210408</v>
      </c>
      <c r="M56" s="320">
        <v>14220</v>
      </c>
      <c r="N56" s="320">
        <v>-12016</v>
      </c>
      <c r="O56" s="320">
        <v>12150</v>
      </c>
      <c r="P56" s="320">
        <v>134</v>
      </c>
      <c r="Q56" s="320">
        <v>-271</v>
      </c>
      <c r="R56" s="320">
        <v>-137</v>
      </c>
      <c r="S56" s="320">
        <v>14083</v>
      </c>
      <c r="T56" s="320">
        <v>11709</v>
      </c>
      <c r="U56" s="320">
        <v>-1127</v>
      </c>
      <c r="V56" s="320">
        <v>4091</v>
      </c>
      <c r="W56" s="320">
        <v>2964</v>
      </c>
      <c r="X56" s="320">
        <v>0</v>
      </c>
      <c r="Y56" s="320">
        <v>2964</v>
      </c>
      <c r="Z56" s="320">
        <v>14673</v>
      </c>
      <c r="AA56" s="320">
        <v>0</v>
      </c>
      <c r="AB56" s="320">
        <v>0</v>
      </c>
      <c r="AC56" s="320">
        <v>0</v>
      </c>
      <c r="AD56" s="320">
        <v>0</v>
      </c>
      <c r="AE56" s="320">
        <v>0</v>
      </c>
      <c r="AF56" s="320">
        <v>0</v>
      </c>
      <c r="AG56" s="320">
        <v>0</v>
      </c>
      <c r="AH56" s="320">
        <v>0</v>
      </c>
      <c r="AI56" s="320">
        <v>9435</v>
      </c>
      <c r="AJ56" s="320">
        <v>-1904</v>
      </c>
      <c r="AK56" s="320">
        <v>7531</v>
      </c>
      <c r="AL56" s="320">
        <v>2004</v>
      </c>
      <c r="AM56" s="320">
        <v>271</v>
      </c>
      <c r="AN56" s="320">
        <v>2275</v>
      </c>
      <c r="AO56" s="320">
        <v>0</v>
      </c>
      <c r="AP56" s="320">
        <v>0</v>
      </c>
      <c r="AQ56" s="320">
        <v>0</v>
      </c>
      <c r="AR56" s="320">
        <v>0</v>
      </c>
      <c r="AS56" s="320">
        <v>0</v>
      </c>
      <c r="AT56" s="320">
        <v>0</v>
      </c>
      <c r="AU56" s="320">
        <v>37368</v>
      </c>
      <c r="AV56" s="320">
        <v>-13143</v>
      </c>
      <c r="AW56" s="320">
        <v>0</v>
      </c>
      <c r="AX56" s="320">
        <v>14337</v>
      </c>
      <c r="AY56" s="320">
        <v>1194</v>
      </c>
      <c r="AZ56" s="320">
        <v>0</v>
      </c>
      <c r="BA56" s="320">
        <v>1194</v>
      </c>
      <c r="BB56" s="320">
        <v>38562</v>
      </c>
      <c r="BE56" s="320">
        <v>31031</v>
      </c>
      <c r="BF56" s="320">
        <v>7531</v>
      </c>
      <c r="BI56" s="320">
        <v>376261</v>
      </c>
      <c r="BJ56" s="320">
        <v>-8682</v>
      </c>
      <c r="BK56" s="320">
        <v>-14337</v>
      </c>
      <c r="BL56" s="320">
        <v>-23019</v>
      </c>
      <c r="BM56" s="320">
        <v>-23019</v>
      </c>
      <c r="BN56" s="320">
        <v>353242</v>
      </c>
      <c r="BO56" s="320">
        <v>89496</v>
      </c>
      <c r="BP56" s="320">
        <v>3017</v>
      </c>
      <c r="BQ56" s="320">
        <v>86479</v>
      </c>
      <c r="BR56" s="320">
        <v>8678</v>
      </c>
      <c r="BS56" s="320">
        <v>1530</v>
      </c>
      <c r="BT56" s="320">
        <v>7148</v>
      </c>
      <c r="BU56" s="320">
        <v>40170</v>
      </c>
      <c r="BV56" s="320">
        <v>30837</v>
      </c>
      <c r="BW56" s="320">
        <v>9333</v>
      </c>
      <c r="BX56" s="320">
        <v>16274</v>
      </c>
      <c r="BY56" s="320">
        <v>4294</v>
      </c>
      <c r="BZ56" s="320">
        <v>11980</v>
      </c>
      <c r="CA56" s="320">
        <v>8018</v>
      </c>
      <c r="CB56" s="320">
        <v>2629</v>
      </c>
      <c r="CC56" s="320">
        <v>5389</v>
      </c>
      <c r="CD56" s="320">
        <v>12959</v>
      </c>
      <c r="CE56" s="320">
        <v>459</v>
      </c>
      <c r="CF56" s="320">
        <v>12500</v>
      </c>
      <c r="CJ56" s="320">
        <v>60129</v>
      </c>
      <c r="CK56" s="320">
        <v>12698</v>
      </c>
      <c r="CL56" s="320">
        <v>47431</v>
      </c>
      <c r="CM56" s="320">
        <v>0</v>
      </c>
      <c r="CO56" s="320">
        <v>0</v>
      </c>
      <c r="CP56" s="320">
        <v>1671</v>
      </c>
      <c r="CQ56" s="320">
        <v>476</v>
      </c>
      <c r="CR56" s="320">
        <v>1195</v>
      </c>
      <c r="CS56" s="320">
        <v>4889</v>
      </c>
      <c r="CT56" s="320">
        <v>998</v>
      </c>
      <c r="CU56" s="320">
        <v>3891</v>
      </c>
      <c r="CV56" s="320">
        <v>1303</v>
      </c>
      <c r="CW56" s="320">
        <v>0</v>
      </c>
      <c r="CX56" s="320">
        <v>1303</v>
      </c>
      <c r="CY56" s="320">
        <v>0</v>
      </c>
      <c r="CZ56" s="320">
        <v>0</v>
      </c>
      <c r="DA56" s="320">
        <v>0</v>
      </c>
      <c r="DB56" s="320">
        <v>6185</v>
      </c>
      <c r="DC56" s="320">
        <v>266</v>
      </c>
      <c r="DD56" s="320">
        <v>5919</v>
      </c>
      <c r="DE56" s="320">
        <v>2155</v>
      </c>
      <c r="DF56" s="320">
        <v>2155</v>
      </c>
      <c r="DI56" s="320">
        <v>0</v>
      </c>
      <c r="DJ56" s="320">
        <v>0</v>
      </c>
      <c r="DK56" s="320">
        <v>0</v>
      </c>
      <c r="DL56" s="320">
        <v>0</v>
      </c>
      <c r="DM56" s="320">
        <v>0</v>
      </c>
      <c r="DN56" s="320">
        <v>251927</v>
      </c>
      <c r="DO56" s="320">
        <v>57204</v>
      </c>
      <c r="DP56" s="320">
        <v>194723</v>
      </c>
      <c r="DQ56" s="320">
        <v>23050</v>
      </c>
      <c r="DR56" s="320">
        <v>25829</v>
      </c>
      <c r="DS56" s="320">
        <v>-2779</v>
      </c>
      <c r="DT56" s="320">
        <v>274977</v>
      </c>
      <c r="DU56" s="320">
        <v>83033</v>
      </c>
      <c r="DV56" s="320">
        <v>191944</v>
      </c>
      <c r="DW56" s="320">
        <v>216</v>
      </c>
      <c r="DX56" s="320">
        <v>0</v>
      </c>
      <c r="DY56" s="320">
        <v>216</v>
      </c>
      <c r="DZ56" s="320">
        <v>22</v>
      </c>
      <c r="EA56" s="320">
        <v>13847</v>
      </c>
      <c r="EB56" s="320">
        <v>973</v>
      </c>
      <c r="EC56" s="320">
        <v>-9</v>
      </c>
      <c r="ED56" s="320">
        <v>0</v>
      </c>
      <c r="EE56" s="320">
        <v>656</v>
      </c>
      <c r="EF56" s="320">
        <v>12865</v>
      </c>
      <c r="EG56" s="320">
        <v>127963</v>
      </c>
      <c r="EH56" s="320">
        <v>24714</v>
      </c>
      <c r="EI56" s="320">
        <v>38095</v>
      </c>
      <c r="EJ56" s="320">
        <v>0</v>
      </c>
      <c r="EK56" s="320">
        <v>190772</v>
      </c>
      <c r="EL56" s="320">
        <v>-13143</v>
      </c>
      <c r="EM56" s="320">
        <v>2454</v>
      </c>
      <c r="EN56" s="320">
        <v>850</v>
      </c>
      <c r="EO56" s="320">
        <v>-11986</v>
      </c>
      <c r="EP56" s="320">
        <v>0</v>
      </c>
      <c r="EQ56" s="320">
        <v>-21825</v>
      </c>
      <c r="ER56" s="323">
        <f t="shared" si="14"/>
        <v>288815</v>
      </c>
      <c r="ES56" s="323">
        <f t="shared" si="15"/>
        <v>275672</v>
      </c>
      <c r="ET56" s="323">
        <f t="shared" si="16"/>
        <v>275672</v>
      </c>
      <c r="EU56" s="323">
        <f t="shared" si="10"/>
        <v>13143</v>
      </c>
      <c r="EV56" s="323">
        <f t="shared" si="17"/>
        <v>84900</v>
      </c>
      <c r="EW56" s="323">
        <f t="shared" si="18"/>
        <v>59071</v>
      </c>
      <c r="EX56" s="323">
        <f t="shared" si="19"/>
        <v>59071</v>
      </c>
      <c r="EY56" s="323">
        <f t="shared" si="20"/>
        <v>47431</v>
      </c>
      <c r="EZ56" s="323">
        <f t="shared" si="21"/>
        <v>63220</v>
      </c>
      <c r="FA56" s="323">
        <f t="shared" si="22"/>
        <v>56666</v>
      </c>
      <c r="FB56" s="323">
        <f t="shared" si="23"/>
        <v>6554</v>
      </c>
      <c r="FC56" s="320">
        <v>351192</v>
      </c>
      <c r="FD56" s="320">
        <v>246212</v>
      </c>
      <c r="FE56" s="320">
        <v>7325</v>
      </c>
      <c r="FF56" s="320">
        <v>24598</v>
      </c>
      <c r="FG56" s="320">
        <v>6919</v>
      </c>
      <c r="FH56" s="320">
        <v>10458</v>
      </c>
      <c r="FI56" s="320">
        <v>70867</v>
      </c>
      <c r="FJ56" s="320">
        <v>717571</v>
      </c>
      <c r="FK56" s="320">
        <v>30</v>
      </c>
      <c r="FL56" s="320">
        <v>0</v>
      </c>
      <c r="FM56" s="320">
        <v>350</v>
      </c>
      <c r="FN56" s="320">
        <v>5100</v>
      </c>
      <c r="FO56" s="320">
        <v>962</v>
      </c>
      <c r="FP56" s="320">
        <v>2275</v>
      </c>
      <c r="FQ56" s="320">
        <v>726288</v>
      </c>
      <c r="FR56" s="320">
        <v>29247</v>
      </c>
      <c r="FT56" s="320">
        <v>0</v>
      </c>
      <c r="FV56" s="320">
        <v>811</v>
      </c>
      <c r="FW56" s="320">
        <v>21550</v>
      </c>
      <c r="FX56" s="320">
        <v>8607</v>
      </c>
      <c r="FY56" s="320">
        <v>60215</v>
      </c>
      <c r="FZ56" s="320">
        <v>786503</v>
      </c>
      <c r="GA56" s="320">
        <v>0</v>
      </c>
      <c r="GB56" s="320">
        <v>34660</v>
      </c>
      <c r="GC56" s="320">
        <v>26174</v>
      </c>
      <c r="GD56" s="320">
        <v>1767</v>
      </c>
      <c r="GE56" s="320">
        <v>9893</v>
      </c>
      <c r="GG56" s="320">
        <v>72494</v>
      </c>
      <c r="GH56" s="320">
        <v>0</v>
      </c>
      <c r="GI56" s="320">
        <v>0</v>
      </c>
      <c r="GJ56" s="320">
        <v>65872</v>
      </c>
      <c r="GK56" s="320">
        <v>197993</v>
      </c>
      <c r="GL56" s="320">
        <v>58340</v>
      </c>
      <c r="GN56" s="320">
        <v>9893</v>
      </c>
      <c r="GO56" s="320">
        <v>322205</v>
      </c>
      <c r="GP56" s="320">
        <v>391804</v>
      </c>
      <c r="GQ56" s="320">
        <v>38562</v>
      </c>
      <c r="GR56" s="320">
        <v>353242</v>
      </c>
      <c r="GS56" s="320">
        <v>391804</v>
      </c>
      <c r="GT56" s="320">
        <v>351192</v>
      </c>
      <c r="GU56" s="320">
        <v>17376</v>
      </c>
      <c r="GV56" s="325">
        <f t="shared" si="24"/>
        <v>290993</v>
      </c>
      <c r="GW56" s="325">
        <f t="shared" si="12"/>
        <v>37854</v>
      </c>
      <c r="GX56" s="325">
        <f t="shared" si="25"/>
        <v>253139</v>
      </c>
      <c r="HB56" s="323"/>
    </row>
    <row r="57" spans="1:550" s="320" customFormat="1">
      <c r="A57" s="28" t="s">
        <v>553</v>
      </c>
      <c r="B57" s="28" t="s">
        <v>534</v>
      </c>
      <c r="C57" s="29" t="s">
        <v>242</v>
      </c>
      <c r="D57" s="29" t="s">
        <v>260</v>
      </c>
      <c r="E57" s="105" t="s">
        <v>183</v>
      </c>
      <c r="F57" s="31">
        <v>12</v>
      </c>
      <c r="G57" s="320">
        <v>92910</v>
      </c>
      <c r="H57" s="320">
        <v>40492</v>
      </c>
      <c r="I57" s="320">
        <v>1800</v>
      </c>
      <c r="J57" s="320">
        <v>11961</v>
      </c>
      <c r="K57" s="320">
        <v>199598</v>
      </c>
      <c r="L57" s="320">
        <v>213339</v>
      </c>
      <c r="M57" s="320">
        <v>21112</v>
      </c>
      <c r="N57" s="320">
        <v>23528</v>
      </c>
      <c r="O57" s="320">
        <v>-21787</v>
      </c>
      <c r="P57" s="320">
        <v>1741</v>
      </c>
      <c r="Q57" s="320">
        <v>127</v>
      </c>
      <c r="R57" s="320">
        <v>1868</v>
      </c>
      <c r="S57" s="320">
        <v>22980</v>
      </c>
      <c r="T57" s="320">
        <v>1127</v>
      </c>
      <c r="U57" s="320">
        <v>-9066</v>
      </c>
      <c r="V57" s="320">
        <v>9061</v>
      </c>
      <c r="W57" s="320">
        <v>-5</v>
      </c>
      <c r="X57" s="320">
        <v>-7</v>
      </c>
      <c r="Y57" s="320">
        <v>-12</v>
      </c>
      <c r="Z57" s="320">
        <v>1115</v>
      </c>
      <c r="AA57" s="320">
        <v>817</v>
      </c>
      <c r="AB57" s="320">
        <v>-21</v>
      </c>
      <c r="AC57" s="320">
        <v>0</v>
      </c>
      <c r="AD57" s="320">
        <v>-21</v>
      </c>
      <c r="AE57" s="320">
        <v>796</v>
      </c>
      <c r="AF57" s="320">
        <v>73</v>
      </c>
      <c r="AG57" s="320">
        <v>-4</v>
      </c>
      <c r="AH57" s="320">
        <v>69</v>
      </c>
      <c r="AI57" s="320">
        <v>0</v>
      </c>
      <c r="AJ57" s="320">
        <v>98</v>
      </c>
      <c r="AK57" s="320">
        <v>98</v>
      </c>
      <c r="AL57" s="320">
        <v>2765.4</v>
      </c>
      <c r="AM57" s="320">
        <v>-125</v>
      </c>
      <c r="AN57" s="320">
        <v>2640.4</v>
      </c>
      <c r="AO57" s="320">
        <v>1357.4</v>
      </c>
      <c r="AP57" s="320">
        <v>5</v>
      </c>
      <c r="AQ57" s="320">
        <v>1362.4</v>
      </c>
      <c r="AR57" s="320">
        <v>0</v>
      </c>
      <c r="AS57" s="320">
        <v>0</v>
      </c>
      <c r="AT57" s="320">
        <v>0</v>
      </c>
      <c r="AU57" s="320">
        <v>27251.8</v>
      </c>
      <c r="AV57" s="320">
        <v>14462</v>
      </c>
      <c r="AW57" s="320">
        <v>0</v>
      </c>
      <c r="AX57" s="320">
        <v>-12653</v>
      </c>
      <c r="AY57" s="320">
        <v>1809</v>
      </c>
      <c r="AZ57" s="320">
        <v>0</v>
      </c>
      <c r="BA57" s="320">
        <v>1809</v>
      </c>
      <c r="BB57" s="320">
        <v>29060.799999999999</v>
      </c>
      <c r="BE57" s="320">
        <v>28097.800000000003</v>
      </c>
      <c r="BF57" s="320">
        <v>963</v>
      </c>
      <c r="BI57" s="320">
        <v>278166</v>
      </c>
      <c r="BJ57" s="320">
        <v>-15472</v>
      </c>
      <c r="BK57" s="320">
        <v>12653</v>
      </c>
      <c r="BL57" s="320">
        <v>-2819</v>
      </c>
      <c r="BM57" s="320">
        <v>-2819</v>
      </c>
      <c r="BN57" s="320">
        <v>275347</v>
      </c>
      <c r="BO57" s="320">
        <v>84932</v>
      </c>
      <c r="BP57" s="320">
        <v>1004</v>
      </c>
      <c r="BQ57" s="320">
        <v>83928</v>
      </c>
      <c r="BR57" s="320">
        <v>18390</v>
      </c>
      <c r="BS57" s="320">
        <v>3753</v>
      </c>
      <c r="BT57" s="320">
        <v>14637</v>
      </c>
      <c r="BU57" s="320">
        <v>34625</v>
      </c>
      <c r="BV57" s="320">
        <v>27505</v>
      </c>
      <c r="BW57" s="320">
        <v>7120</v>
      </c>
      <c r="BX57" s="320">
        <v>10656</v>
      </c>
      <c r="BY57" s="320">
        <v>1788</v>
      </c>
      <c r="BZ57" s="320">
        <v>8868</v>
      </c>
      <c r="CA57" s="320">
        <v>5999</v>
      </c>
      <c r="CB57" s="320">
        <v>3703</v>
      </c>
      <c r="CC57" s="320">
        <v>2296</v>
      </c>
      <c r="CD57" s="320">
        <v>17196</v>
      </c>
      <c r="CE57" s="320">
        <v>7377</v>
      </c>
      <c r="CF57" s="320">
        <v>9819</v>
      </c>
      <c r="CJ57" s="320">
        <v>63080</v>
      </c>
      <c r="CK57" s="320">
        <v>10385</v>
      </c>
      <c r="CL57" s="320">
        <v>52695</v>
      </c>
      <c r="CM57" s="320">
        <v>867</v>
      </c>
      <c r="CN57" s="320">
        <v>422</v>
      </c>
      <c r="CO57" s="320">
        <v>445</v>
      </c>
      <c r="CP57" s="320">
        <v>3221</v>
      </c>
      <c r="CQ57" s="320">
        <v>938</v>
      </c>
      <c r="CR57" s="320">
        <v>2283</v>
      </c>
      <c r="CS57" s="320">
        <v>2645</v>
      </c>
      <c r="CT57" s="320">
        <v>0</v>
      </c>
      <c r="CU57" s="320">
        <v>2645</v>
      </c>
      <c r="CV57" s="320">
        <v>816</v>
      </c>
      <c r="CW57" s="320">
        <v>0</v>
      </c>
      <c r="CX57" s="320">
        <v>816</v>
      </c>
      <c r="CY57" s="320">
        <v>0</v>
      </c>
      <c r="CZ57" s="320">
        <v>0</v>
      </c>
      <c r="DA57" s="320">
        <v>0</v>
      </c>
      <c r="DB57" s="320">
        <v>14268</v>
      </c>
      <c r="DC57" s="320">
        <v>8365</v>
      </c>
      <c r="DD57" s="320">
        <v>5903</v>
      </c>
      <c r="DE57" s="320">
        <v>3890</v>
      </c>
      <c r="DF57" s="320">
        <v>3890</v>
      </c>
      <c r="DI57" s="320">
        <v>593</v>
      </c>
      <c r="DJ57" s="320">
        <v>0</v>
      </c>
      <c r="DK57" s="320">
        <v>593</v>
      </c>
      <c r="DL57" s="320">
        <v>0</v>
      </c>
      <c r="DM57" s="320">
        <v>593</v>
      </c>
      <c r="DN57" s="320">
        <v>261178</v>
      </c>
      <c r="DO57" s="320">
        <v>65240</v>
      </c>
      <c r="DP57" s="320">
        <v>195938</v>
      </c>
      <c r="DQ57" s="320">
        <v>23233</v>
      </c>
      <c r="DR57" s="320">
        <v>14497</v>
      </c>
      <c r="DS57" s="320">
        <v>8736</v>
      </c>
      <c r="DT57" s="320">
        <v>284411</v>
      </c>
      <c r="DU57" s="320">
        <v>79737</v>
      </c>
      <c r="DV57" s="320">
        <v>204674</v>
      </c>
      <c r="DW57" s="320">
        <v>-839</v>
      </c>
      <c r="DX57" s="320">
        <v>26</v>
      </c>
      <c r="DY57" s="320">
        <v>-813</v>
      </c>
      <c r="DZ57" s="320">
        <v>0</v>
      </c>
      <c r="EA57" s="320">
        <v>11293</v>
      </c>
      <c r="EB57" s="320">
        <v>300</v>
      </c>
      <c r="EC57" s="320">
        <v>1992</v>
      </c>
      <c r="ED57" s="320">
        <v>6</v>
      </c>
      <c r="EE57" s="320">
        <v>1758</v>
      </c>
      <c r="EF57" s="320">
        <v>12985</v>
      </c>
      <c r="EG57" s="320">
        <v>132786</v>
      </c>
      <c r="EH57" s="320">
        <v>28502</v>
      </c>
      <c r="EI57" s="320">
        <v>38310</v>
      </c>
      <c r="EJ57" s="320">
        <v>31572</v>
      </c>
      <c r="EK57" s="320">
        <v>231170</v>
      </c>
      <c r="EL57" s="320">
        <v>14436</v>
      </c>
      <c r="EM57" s="320">
        <v>23</v>
      </c>
      <c r="EN57" s="320">
        <v>0</v>
      </c>
      <c r="EO57" s="320">
        <v>-15495</v>
      </c>
      <c r="EP57" s="320">
        <v>0</v>
      </c>
      <c r="EQ57" s="320">
        <v>-1010</v>
      </c>
      <c r="ER57" s="323">
        <f t="shared" si="14"/>
        <v>297696</v>
      </c>
      <c r="ES57" s="323">
        <f t="shared" si="15"/>
        <v>312132</v>
      </c>
      <c r="ET57" s="323">
        <f t="shared" si="16"/>
        <v>312132</v>
      </c>
      <c r="EU57" s="323">
        <f t="shared" si="10"/>
        <v>-14436</v>
      </c>
      <c r="EV57" s="323">
        <f t="shared" si="17"/>
        <v>80962</v>
      </c>
      <c r="EW57" s="323">
        <f t="shared" si="18"/>
        <v>66465</v>
      </c>
      <c r="EX57" s="323">
        <f t="shared" si="19"/>
        <v>66465</v>
      </c>
      <c r="EY57" s="323">
        <f t="shared" si="20"/>
        <v>52695</v>
      </c>
      <c r="EZ57" s="323">
        <f t="shared" si="21"/>
        <v>57858</v>
      </c>
      <c r="FA57" s="323">
        <f t="shared" si="22"/>
        <v>42002</v>
      </c>
      <c r="FB57" s="323">
        <f t="shared" si="23"/>
        <v>15856</v>
      </c>
      <c r="FC57" s="320">
        <v>166464</v>
      </c>
      <c r="FD57" s="320">
        <v>280382</v>
      </c>
      <c r="FE57" s="320">
        <v>15123</v>
      </c>
      <c r="FF57" s="320">
        <v>102207</v>
      </c>
      <c r="FG57" s="320">
        <v>1640</v>
      </c>
      <c r="FH57" s="320">
        <v>2605</v>
      </c>
      <c r="FI57" s="320">
        <v>57470</v>
      </c>
      <c r="FJ57" s="320">
        <v>625891</v>
      </c>
      <c r="FK57" s="320">
        <v>903</v>
      </c>
      <c r="FL57" s="320">
        <v>3762</v>
      </c>
      <c r="FM57" s="320">
        <v>123</v>
      </c>
      <c r="FN57" s="320">
        <v>697</v>
      </c>
      <c r="FO57" s="320">
        <v>970</v>
      </c>
      <c r="FP57" s="320">
        <v>0</v>
      </c>
      <c r="FQ57" s="320">
        <v>632346</v>
      </c>
      <c r="FR57" s="320">
        <v>164</v>
      </c>
      <c r="FT57" s="320">
        <v>849</v>
      </c>
      <c r="FV57" s="320">
        <v>610</v>
      </c>
      <c r="FW57" s="320">
        <v>11705</v>
      </c>
      <c r="FX57" s="320">
        <v>0</v>
      </c>
      <c r="FY57" s="320">
        <v>13328</v>
      </c>
      <c r="FZ57" s="320">
        <v>645674</v>
      </c>
      <c r="GA57" s="320">
        <v>1316</v>
      </c>
      <c r="GB57" s="320">
        <v>7921</v>
      </c>
      <c r="GC57" s="320">
        <v>31757</v>
      </c>
      <c r="GD57" s="320">
        <v>0</v>
      </c>
      <c r="GE57" s="320">
        <v>0</v>
      </c>
      <c r="GG57" s="320">
        <v>40994</v>
      </c>
      <c r="GH57" s="320">
        <v>0</v>
      </c>
      <c r="GI57" s="320">
        <v>170</v>
      </c>
      <c r="GJ57" s="320">
        <v>125786</v>
      </c>
      <c r="GK57" s="320">
        <v>138255</v>
      </c>
      <c r="GL57" s="320">
        <v>36061</v>
      </c>
      <c r="GN57" s="320">
        <v>0</v>
      </c>
      <c r="GO57" s="320">
        <v>300272</v>
      </c>
      <c r="GP57" s="320">
        <v>304408</v>
      </c>
      <c r="GQ57" s="320">
        <v>29060.799999999999</v>
      </c>
      <c r="GR57" s="320">
        <v>275347</v>
      </c>
      <c r="GS57" s="320">
        <v>304407.8</v>
      </c>
      <c r="GT57" s="320">
        <v>166464</v>
      </c>
      <c r="GU57" s="320">
        <v>11363</v>
      </c>
      <c r="GV57" s="325">
        <f t="shared" si="24"/>
        <v>183553</v>
      </c>
      <c r="GW57" s="325">
        <f t="shared" si="12"/>
        <v>164</v>
      </c>
      <c r="GX57" s="325">
        <f t="shared" si="25"/>
        <v>183389</v>
      </c>
      <c r="HB57" s="323"/>
    </row>
    <row r="58" spans="1:550" s="320" customFormat="1">
      <c r="A58" s="28" t="s">
        <v>554</v>
      </c>
      <c r="B58" s="28" t="s">
        <v>534</v>
      </c>
      <c r="C58" s="29" t="s">
        <v>242</v>
      </c>
      <c r="D58" s="29" t="s">
        <v>261</v>
      </c>
      <c r="E58" s="105" t="s">
        <v>183</v>
      </c>
      <c r="F58" s="31">
        <v>12</v>
      </c>
      <c r="G58" s="320">
        <v>137560</v>
      </c>
      <c r="H58" s="320">
        <v>62519</v>
      </c>
      <c r="I58" s="320">
        <v>5600</v>
      </c>
      <c r="J58" s="320">
        <v>18385</v>
      </c>
      <c r="K58" s="320">
        <v>331485</v>
      </c>
      <c r="L58" s="320">
        <v>374018</v>
      </c>
      <c r="M58" s="320">
        <v>29102</v>
      </c>
      <c r="N58" s="320">
        <v>-5501</v>
      </c>
      <c r="O58" s="320">
        <v>11754</v>
      </c>
      <c r="P58" s="320">
        <v>6253</v>
      </c>
      <c r="Q58" s="320">
        <v>-2719</v>
      </c>
      <c r="R58" s="320">
        <v>3534</v>
      </c>
      <c r="S58" s="320">
        <v>32636</v>
      </c>
      <c r="T58" s="320">
        <v>8230</v>
      </c>
      <c r="U58" s="320">
        <v>1198</v>
      </c>
      <c r="V58" s="320">
        <v>-2255</v>
      </c>
      <c r="W58" s="320">
        <v>-1057</v>
      </c>
      <c r="X58" s="320">
        <v>0</v>
      </c>
      <c r="Y58" s="320">
        <v>-1057</v>
      </c>
      <c r="Z58" s="320">
        <v>7173</v>
      </c>
      <c r="AA58" s="320">
        <v>0</v>
      </c>
      <c r="AB58" s="320">
        <v>0</v>
      </c>
      <c r="AC58" s="320">
        <v>0</v>
      </c>
      <c r="AD58" s="320">
        <v>0</v>
      </c>
      <c r="AE58" s="320">
        <v>0</v>
      </c>
      <c r="AF58" s="320">
        <v>0</v>
      </c>
      <c r="AG58" s="320">
        <v>0</v>
      </c>
      <c r="AH58" s="320">
        <v>0</v>
      </c>
      <c r="AI58" s="320">
        <v>9091</v>
      </c>
      <c r="AJ58" s="320">
        <v>2250</v>
      </c>
      <c r="AK58" s="320">
        <v>11341</v>
      </c>
      <c r="AL58" s="320">
        <v>7943</v>
      </c>
      <c r="AM58" s="320">
        <v>-3393</v>
      </c>
      <c r="AN58" s="320">
        <v>4550</v>
      </c>
      <c r="AO58" s="320">
        <v>3331</v>
      </c>
      <c r="AP58" s="320">
        <v>56</v>
      </c>
      <c r="AQ58" s="320">
        <v>3387</v>
      </c>
      <c r="AR58" s="320">
        <v>0</v>
      </c>
      <c r="AS58" s="320">
        <v>0</v>
      </c>
      <c r="AT58" s="320">
        <v>0</v>
      </c>
      <c r="AU58" s="320">
        <v>57697</v>
      </c>
      <c r="AV58" s="320">
        <v>-4303</v>
      </c>
      <c r="AW58" s="320">
        <v>0</v>
      </c>
      <c r="AX58" s="320">
        <v>5693</v>
      </c>
      <c r="AY58" s="320">
        <v>1390</v>
      </c>
      <c r="AZ58" s="320">
        <v>0</v>
      </c>
      <c r="BA58" s="320">
        <v>1390</v>
      </c>
      <c r="BB58" s="320">
        <v>59087</v>
      </c>
      <c r="BE58" s="320">
        <v>47746</v>
      </c>
      <c r="BF58" s="320">
        <v>11341</v>
      </c>
      <c r="BI58" s="320">
        <v>528433</v>
      </c>
      <c r="BJ58" s="320">
        <v>-31015</v>
      </c>
      <c r="BK58" s="320">
        <v>-6344</v>
      </c>
      <c r="BL58" s="320">
        <v>-37359</v>
      </c>
      <c r="BM58" s="320">
        <v>-37359</v>
      </c>
      <c r="BN58" s="320">
        <v>491074</v>
      </c>
      <c r="BO58" s="320">
        <v>146061</v>
      </c>
      <c r="BP58" s="320">
        <v>6918</v>
      </c>
      <c r="BQ58" s="320">
        <v>139143</v>
      </c>
      <c r="BR58" s="320">
        <v>20710</v>
      </c>
      <c r="BS58" s="320">
        <v>3663</v>
      </c>
      <c r="BT58" s="320">
        <v>17047</v>
      </c>
      <c r="BU58" s="320">
        <v>71855</v>
      </c>
      <c r="BV58" s="320">
        <v>59033</v>
      </c>
      <c r="BW58" s="320">
        <v>12822</v>
      </c>
      <c r="BX58" s="320">
        <v>21616</v>
      </c>
      <c r="BY58" s="320">
        <v>2169</v>
      </c>
      <c r="BZ58" s="320">
        <v>19447</v>
      </c>
      <c r="CA58" s="320">
        <v>13271</v>
      </c>
      <c r="CB58" s="320">
        <v>3414</v>
      </c>
      <c r="CC58" s="320">
        <v>9857</v>
      </c>
      <c r="CD58" s="320">
        <v>15892</v>
      </c>
      <c r="CE58" s="320">
        <v>1342</v>
      </c>
      <c r="CF58" s="320">
        <v>14550</v>
      </c>
      <c r="CJ58" s="320">
        <v>100984</v>
      </c>
      <c r="CK58" s="320">
        <v>18790</v>
      </c>
      <c r="CL58" s="320">
        <v>82194</v>
      </c>
      <c r="CM58" s="320">
        <v>103</v>
      </c>
      <c r="CO58" s="320">
        <v>103</v>
      </c>
      <c r="CP58" s="320">
        <v>4460</v>
      </c>
      <c r="CQ58" s="320">
        <v>1712</v>
      </c>
      <c r="CR58" s="320">
        <v>2748</v>
      </c>
      <c r="CS58" s="320">
        <v>4130</v>
      </c>
      <c r="CT58" s="320">
        <v>13</v>
      </c>
      <c r="CU58" s="320">
        <v>4117</v>
      </c>
      <c r="CV58" s="320">
        <v>19430</v>
      </c>
      <c r="CW58" s="320">
        <v>0</v>
      </c>
      <c r="CX58" s="320">
        <v>19430</v>
      </c>
      <c r="CY58" s="320">
        <v>0</v>
      </c>
      <c r="CZ58" s="320">
        <v>0</v>
      </c>
      <c r="DA58" s="320">
        <v>0</v>
      </c>
      <c r="DB58" s="320">
        <v>9219</v>
      </c>
      <c r="DC58" s="320">
        <v>413</v>
      </c>
      <c r="DD58" s="320">
        <v>8806</v>
      </c>
      <c r="DE58" s="320">
        <v>7561</v>
      </c>
      <c r="DF58" s="320">
        <v>7561</v>
      </c>
      <c r="DI58" s="320">
        <v>0</v>
      </c>
      <c r="DJ58" s="320">
        <v>0</v>
      </c>
      <c r="DK58" s="320">
        <v>1000</v>
      </c>
      <c r="DL58" s="320">
        <v>0</v>
      </c>
      <c r="DM58" s="320">
        <v>1000</v>
      </c>
      <c r="DN58" s="320">
        <v>436292</v>
      </c>
      <c r="DO58" s="320">
        <v>97467</v>
      </c>
      <c r="DP58" s="320">
        <v>338825</v>
      </c>
      <c r="DQ58" s="320">
        <v>40414</v>
      </c>
      <c r="DR58" s="320">
        <v>45486</v>
      </c>
      <c r="DS58" s="320">
        <v>-5072</v>
      </c>
      <c r="DT58" s="320">
        <v>476706</v>
      </c>
      <c r="DU58" s="320">
        <v>142953</v>
      </c>
      <c r="DV58" s="320">
        <v>333753</v>
      </c>
      <c r="DW58" s="320">
        <v>1516</v>
      </c>
      <c r="DX58" s="320">
        <v>110</v>
      </c>
      <c r="DY58" s="320">
        <v>1626</v>
      </c>
      <c r="DZ58" s="320">
        <v>0</v>
      </c>
      <c r="EA58" s="320">
        <v>17798</v>
      </c>
      <c r="EB58" s="320">
        <v>1280</v>
      </c>
      <c r="EC58" s="320">
        <v>200</v>
      </c>
      <c r="ED58" s="320">
        <v>0</v>
      </c>
      <c r="EE58" s="320">
        <v>0</v>
      </c>
      <c r="EF58" s="320">
        <v>16718</v>
      </c>
      <c r="EG58" s="320">
        <v>239083</v>
      </c>
      <c r="EH58" s="320">
        <v>34185</v>
      </c>
      <c r="EI58" s="320">
        <v>58217</v>
      </c>
      <c r="EJ58" s="320">
        <v>13057</v>
      </c>
      <c r="EK58" s="320">
        <v>344542</v>
      </c>
      <c r="EL58" s="320">
        <v>-4413</v>
      </c>
      <c r="EM58" s="320">
        <v>2698</v>
      </c>
      <c r="EN58" s="320">
        <v>0</v>
      </c>
      <c r="EO58" s="320">
        <v>0</v>
      </c>
      <c r="EP58" s="320">
        <v>0</v>
      </c>
      <c r="EQ58" s="320">
        <v>-35318</v>
      </c>
      <c r="ER58" s="323">
        <f t="shared" si="14"/>
        <v>494704</v>
      </c>
      <c r="ES58" s="323">
        <f t="shared" si="15"/>
        <v>490291</v>
      </c>
      <c r="ET58" s="323">
        <f t="shared" si="16"/>
        <v>490291</v>
      </c>
      <c r="EU58" s="323">
        <f t="shared" si="10"/>
        <v>4413</v>
      </c>
      <c r="EV58" s="323">
        <f t="shared" si="17"/>
        <v>145749</v>
      </c>
      <c r="EW58" s="323">
        <f t="shared" si="18"/>
        <v>100263</v>
      </c>
      <c r="EX58" s="323">
        <f t="shared" si="19"/>
        <v>100263</v>
      </c>
      <c r="EY58" s="323">
        <f t="shared" si="20"/>
        <v>82194</v>
      </c>
      <c r="EZ58" s="323">
        <f t="shared" si="21"/>
        <v>112269</v>
      </c>
      <c r="FA58" s="323">
        <f t="shared" si="22"/>
        <v>104519</v>
      </c>
      <c r="FB58" s="323">
        <f t="shared" si="23"/>
        <v>7750</v>
      </c>
      <c r="FC58" s="320">
        <v>460818</v>
      </c>
      <c r="FD58" s="320">
        <v>425002</v>
      </c>
      <c r="FE58" s="320">
        <v>5423</v>
      </c>
      <c r="FF58" s="320">
        <v>52351</v>
      </c>
      <c r="FG58" s="320">
        <v>1012</v>
      </c>
      <c r="FH58" s="320">
        <v>11498</v>
      </c>
      <c r="FI58" s="320">
        <v>16245</v>
      </c>
      <c r="FJ58" s="320">
        <v>972349</v>
      </c>
      <c r="FK58" s="320">
        <v>2006</v>
      </c>
      <c r="FL58" s="320">
        <v>0</v>
      </c>
      <c r="FM58" s="320">
        <v>517</v>
      </c>
      <c r="FN58" s="320">
        <v>535</v>
      </c>
      <c r="FO58" s="320">
        <v>1758</v>
      </c>
      <c r="FP58" s="320">
        <v>332</v>
      </c>
      <c r="FQ58" s="320">
        <v>977497</v>
      </c>
      <c r="FR58" s="320">
        <v>32931</v>
      </c>
      <c r="FT58" s="320">
        <v>0</v>
      </c>
      <c r="FV58" s="320">
        <v>746</v>
      </c>
      <c r="FW58" s="320">
        <v>25144</v>
      </c>
      <c r="FX58" s="320">
        <v>1605</v>
      </c>
      <c r="FY58" s="320">
        <v>60426</v>
      </c>
      <c r="FZ58" s="320">
        <v>1037923</v>
      </c>
      <c r="GA58" s="320">
        <v>0</v>
      </c>
      <c r="GB58" s="320">
        <v>15225</v>
      </c>
      <c r="GC58" s="320">
        <v>50154</v>
      </c>
      <c r="GD58" s="320">
        <v>1752</v>
      </c>
      <c r="GE58" s="320">
        <v>0</v>
      </c>
      <c r="GG58" s="320">
        <v>67131</v>
      </c>
      <c r="GH58" s="320">
        <v>0</v>
      </c>
      <c r="GI58" s="320">
        <v>0</v>
      </c>
      <c r="GJ58" s="320">
        <v>142825</v>
      </c>
      <c r="GK58" s="320">
        <v>206258</v>
      </c>
      <c r="GL58" s="320">
        <v>71548</v>
      </c>
      <c r="GN58" s="320">
        <v>0</v>
      </c>
      <c r="GO58" s="320">
        <v>420631</v>
      </c>
      <c r="GP58" s="320">
        <v>550161</v>
      </c>
      <c r="GQ58" s="320">
        <v>59087</v>
      </c>
      <c r="GR58" s="320">
        <v>491074</v>
      </c>
      <c r="GS58" s="320">
        <v>550161</v>
      </c>
      <c r="GT58" s="320">
        <v>460818</v>
      </c>
      <c r="GU58" s="320">
        <v>29118</v>
      </c>
      <c r="GV58" s="325">
        <f t="shared" si="24"/>
        <v>293031</v>
      </c>
      <c r="GW58" s="325">
        <f t="shared" si="12"/>
        <v>34536</v>
      </c>
      <c r="GX58" s="325">
        <f t="shared" si="25"/>
        <v>258495</v>
      </c>
      <c r="HB58" s="323"/>
    </row>
    <row r="59" spans="1:550" s="320" customFormat="1">
      <c r="A59" s="28" t="s">
        <v>555</v>
      </c>
      <c r="B59" s="28" t="s">
        <v>534</v>
      </c>
      <c r="C59" s="29" t="s">
        <v>242</v>
      </c>
      <c r="D59" s="29" t="s">
        <v>262</v>
      </c>
      <c r="E59" s="105" t="s">
        <v>183</v>
      </c>
      <c r="F59" s="31">
        <v>12</v>
      </c>
      <c r="G59" s="320">
        <v>337870</v>
      </c>
      <c r="H59" s="320">
        <v>146905</v>
      </c>
      <c r="I59" s="320">
        <v>13500</v>
      </c>
      <c r="J59" s="320">
        <v>48845</v>
      </c>
      <c r="K59" s="320">
        <v>759522</v>
      </c>
      <c r="L59" s="320">
        <v>861792</v>
      </c>
      <c r="M59" s="320">
        <v>51657</v>
      </c>
      <c r="N59" s="320">
        <v>-30406</v>
      </c>
      <c r="O59" s="320">
        <v>59578</v>
      </c>
      <c r="P59" s="320">
        <v>29172</v>
      </c>
      <c r="Q59" s="320">
        <v>-1529</v>
      </c>
      <c r="R59" s="320">
        <v>27643</v>
      </c>
      <c r="S59" s="320">
        <v>79300</v>
      </c>
      <c r="T59" s="320">
        <v>6275</v>
      </c>
      <c r="U59" s="320">
        <v>10552</v>
      </c>
      <c r="V59" s="320">
        <v>-7959</v>
      </c>
      <c r="W59" s="320">
        <v>2593</v>
      </c>
      <c r="X59" s="320">
        <v>0</v>
      </c>
      <c r="Y59" s="320">
        <v>2593</v>
      </c>
      <c r="Z59" s="320">
        <v>8868</v>
      </c>
      <c r="AA59" s="320">
        <v>0</v>
      </c>
      <c r="AB59" s="320">
        <v>0</v>
      </c>
      <c r="AC59" s="320">
        <v>0</v>
      </c>
      <c r="AD59" s="320">
        <v>0</v>
      </c>
      <c r="AE59" s="320">
        <v>0</v>
      </c>
      <c r="AF59" s="320">
        <v>1225</v>
      </c>
      <c r="AG59" s="320">
        <v>118</v>
      </c>
      <c r="AH59" s="320">
        <v>1343</v>
      </c>
      <c r="AI59" s="320">
        <v>1429</v>
      </c>
      <c r="AJ59" s="320">
        <v>0</v>
      </c>
      <c r="AK59" s="320">
        <v>1429</v>
      </c>
      <c r="AL59" s="320">
        <v>622</v>
      </c>
      <c r="AM59" s="320">
        <v>342</v>
      </c>
      <c r="AN59" s="320">
        <v>964</v>
      </c>
      <c r="AO59" s="320">
        <v>10415</v>
      </c>
      <c r="AP59" s="320">
        <v>1187</v>
      </c>
      <c r="AQ59" s="320">
        <v>11602</v>
      </c>
      <c r="AR59" s="320">
        <v>0</v>
      </c>
      <c r="AS59" s="320">
        <v>0</v>
      </c>
      <c r="AT59" s="320">
        <v>0</v>
      </c>
      <c r="AU59" s="320">
        <v>71623</v>
      </c>
      <c r="AV59" s="320">
        <v>-19854</v>
      </c>
      <c r="AW59" s="320">
        <v>0</v>
      </c>
      <c r="AX59" s="320">
        <v>51737</v>
      </c>
      <c r="AY59" s="320">
        <v>31883</v>
      </c>
      <c r="AZ59" s="320">
        <v>0</v>
      </c>
      <c r="BA59" s="320">
        <v>31883</v>
      </c>
      <c r="BB59" s="320">
        <v>103506</v>
      </c>
      <c r="BE59" s="320">
        <v>100734</v>
      </c>
      <c r="BF59" s="320">
        <v>2772</v>
      </c>
      <c r="BI59" s="320">
        <v>1015353</v>
      </c>
      <c r="BJ59" s="320">
        <v>-94848</v>
      </c>
      <c r="BK59" s="320">
        <v>-51737</v>
      </c>
      <c r="BL59" s="320">
        <v>-146585</v>
      </c>
      <c r="BM59" s="320">
        <v>-146585</v>
      </c>
      <c r="BN59" s="320">
        <v>868768</v>
      </c>
      <c r="BO59" s="320">
        <v>406471</v>
      </c>
      <c r="BP59" s="320">
        <v>5256</v>
      </c>
      <c r="BQ59" s="320">
        <v>401215</v>
      </c>
      <c r="BR59" s="320">
        <v>50031</v>
      </c>
      <c r="BS59" s="320">
        <v>5171</v>
      </c>
      <c r="BT59" s="320">
        <v>44860</v>
      </c>
      <c r="BU59" s="320">
        <v>153753</v>
      </c>
      <c r="BV59" s="320">
        <v>144103</v>
      </c>
      <c r="BW59" s="320">
        <v>9650</v>
      </c>
      <c r="BX59" s="320">
        <v>48339</v>
      </c>
      <c r="BY59" s="320">
        <v>3935</v>
      </c>
      <c r="BZ59" s="320">
        <v>44404</v>
      </c>
      <c r="CA59" s="320">
        <v>39699</v>
      </c>
      <c r="CB59" s="320">
        <v>17861</v>
      </c>
      <c r="CC59" s="320">
        <v>21838</v>
      </c>
      <c r="CD59" s="320">
        <v>41179</v>
      </c>
      <c r="CE59" s="320">
        <v>4357</v>
      </c>
      <c r="CF59" s="320">
        <v>36822</v>
      </c>
      <c r="CJ59" s="320">
        <v>196040</v>
      </c>
      <c r="CK59" s="320">
        <v>34532</v>
      </c>
      <c r="CL59" s="320">
        <v>161508</v>
      </c>
      <c r="CM59" s="320">
        <v>0</v>
      </c>
      <c r="CO59" s="320">
        <v>0</v>
      </c>
      <c r="CP59" s="320">
        <v>14698</v>
      </c>
      <c r="CQ59" s="320">
        <v>4426</v>
      </c>
      <c r="CR59" s="320">
        <v>10272</v>
      </c>
      <c r="CS59" s="320">
        <v>5274</v>
      </c>
      <c r="CT59" s="320">
        <v>0</v>
      </c>
      <c r="CU59" s="320">
        <v>5274</v>
      </c>
      <c r="CV59" s="320">
        <v>11429</v>
      </c>
      <c r="CW59" s="320">
        <v>0</v>
      </c>
      <c r="CX59" s="320">
        <v>11429</v>
      </c>
      <c r="CY59" s="320">
        <v>0</v>
      </c>
      <c r="CZ59" s="320">
        <v>0</v>
      </c>
      <c r="DA59" s="320">
        <v>0</v>
      </c>
      <c r="DB59" s="320">
        <v>21622</v>
      </c>
      <c r="DC59" s="320">
        <v>975</v>
      </c>
      <c r="DD59" s="320">
        <v>20647</v>
      </c>
      <c r="DE59" s="320">
        <v>12480</v>
      </c>
      <c r="DF59" s="320">
        <v>12480</v>
      </c>
      <c r="DI59" s="320">
        <v>0</v>
      </c>
      <c r="DJ59" s="320">
        <v>0</v>
      </c>
      <c r="DK59" s="320">
        <v>0</v>
      </c>
      <c r="DL59" s="320">
        <v>0</v>
      </c>
      <c r="DM59" s="320">
        <v>0</v>
      </c>
      <c r="DN59" s="320">
        <v>1001015</v>
      </c>
      <c r="DO59" s="320">
        <v>220616</v>
      </c>
      <c r="DP59" s="320">
        <v>780399</v>
      </c>
      <c r="DQ59" s="320">
        <v>86914</v>
      </c>
      <c r="DR59" s="320">
        <v>104098</v>
      </c>
      <c r="DS59" s="320">
        <v>-17184</v>
      </c>
      <c r="DT59" s="320">
        <v>1087929</v>
      </c>
      <c r="DU59" s="320">
        <v>324714</v>
      </c>
      <c r="DV59" s="320">
        <v>763215</v>
      </c>
      <c r="DW59" s="320">
        <v>841</v>
      </c>
      <c r="DX59" s="320">
        <v>0</v>
      </c>
      <c r="DY59" s="320">
        <v>841</v>
      </c>
      <c r="DZ59" s="320">
        <v>346</v>
      </c>
      <c r="EA59" s="320">
        <v>40641</v>
      </c>
      <c r="EB59" s="320">
        <v>580</v>
      </c>
      <c r="EC59" s="320">
        <v>2250</v>
      </c>
      <c r="ED59" s="320">
        <v>0</v>
      </c>
      <c r="EE59" s="320">
        <v>0</v>
      </c>
      <c r="EF59" s="320">
        <v>42311</v>
      </c>
      <c r="EG59" s="320">
        <v>534251</v>
      </c>
      <c r="EH59" s="320">
        <v>101467</v>
      </c>
      <c r="EI59" s="320">
        <v>123804</v>
      </c>
      <c r="EJ59" s="320">
        <v>24963</v>
      </c>
      <c r="EK59" s="320">
        <v>784485</v>
      </c>
      <c r="EL59" s="320">
        <v>-19854</v>
      </c>
      <c r="EM59" s="320">
        <v>-13551</v>
      </c>
      <c r="EN59" s="320">
        <v>0</v>
      </c>
      <c r="EO59" s="320">
        <v>-81301</v>
      </c>
      <c r="EP59" s="320">
        <v>0</v>
      </c>
      <c r="EQ59" s="320">
        <v>-114704</v>
      </c>
      <c r="ER59" s="323">
        <f t="shared" si="14"/>
        <v>1130820</v>
      </c>
      <c r="ES59" s="323">
        <f t="shared" si="15"/>
        <v>1110966</v>
      </c>
      <c r="ET59" s="323">
        <f t="shared" si="16"/>
        <v>1110966</v>
      </c>
      <c r="EU59" s="323">
        <f t="shared" si="10"/>
        <v>19854</v>
      </c>
      <c r="EV59" s="323">
        <f t="shared" si="17"/>
        <v>326481</v>
      </c>
      <c r="EW59" s="323">
        <f t="shared" si="18"/>
        <v>222383</v>
      </c>
      <c r="EX59" s="323">
        <f t="shared" si="19"/>
        <v>222383</v>
      </c>
      <c r="EY59" s="323">
        <f t="shared" si="20"/>
        <v>161508</v>
      </c>
      <c r="EZ59" s="323">
        <f t="shared" si="21"/>
        <v>240667</v>
      </c>
      <c r="FA59" s="323">
        <f t="shared" si="22"/>
        <v>248201</v>
      </c>
      <c r="FB59" s="323">
        <f t="shared" si="23"/>
        <v>-7534</v>
      </c>
      <c r="FC59" s="320">
        <v>737387</v>
      </c>
      <c r="FD59" s="320">
        <v>1114901</v>
      </c>
      <c r="FE59" s="320">
        <v>34070</v>
      </c>
      <c r="FF59" s="320">
        <v>222931</v>
      </c>
      <c r="FG59" s="320">
        <v>23558</v>
      </c>
      <c r="FH59" s="320">
        <v>30458</v>
      </c>
      <c r="FI59" s="320">
        <v>13094</v>
      </c>
      <c r="FJ59" s="320">
        <v>2176399</v>
      </c>
      <c r="FK59" s="320">
        <v>0</v>
      </c>
      <c r="FL59" s="320">
        <v>1355</v>
      </c>
      <c r="FM59" s="320">
        <v>0</v>
      </c>
      <c r="FN59" s="320">
        <v>0</v>
      </c>
      <c r="FO59" s="320">
        <v>0</v>
      </c>
      <c r="FP59" s="320">
        <v>1319</v>
      </c>
      <c r="FQ59" s="320">
        <v>2179073</v>
      </c>
      <c r="FR59" s="320">
        <v>0</v>
      </c>
      <c r="FT59" s="320">
        <v>0</v>
      </c>
      <c r="FV59" s="320">
        <v>1427</v>
      </c>
      <c r="FW59" s="320">
        <v>81619</v>
      </c>
      <c r="FX59" s="320">
        <v>24307</v>
      </c>
      <c r="FY59" s="320">
        <v>107353</v>
      </c>
      <c r="FZ59" s="320">
        <v>2286426</v>
      </c>
      <c r="GA59" s="320">
        <v>0</v>
      </c>
      <c r="GB59" s="320">
        <v>100014</v>
      </c>
      <c r="GC59" s="320">
        <v>147752</v>
      </c>
      <c r="GD59" s="320">
        <v>11743</v>
      </c>
      <c r="GE59" s="320">
        <v>0</v>
      </c>
      <c r="GG59" s="320">
        <v>259509</v>
      </c>
      <c r="GH59" s="320">
        <v>0</v>
      </c>
      <c r="GI59" s="320">
        <v>0</v>
      </c>
      <c r="GJ59" s="320">
        <v>363008</v>
      </c>
      <c r="GK59" s="320">
        <v>546246</v>
      </c>
      <c r="GL59" s="320">
        <v>143165</v>
      </c>
      <c r="GN59" s="320">
        <v>0</v>
      </c>
      <c r="GO59" s="320">
        <v>1054643</v>
      </c>
      <c r="GP59" s="320">
        <v>972274</v>
      </c>
      <c r="GQ59" s="320">
        <v>103506</v>
      </c>
      <c r="GR59" s="320">
        <v>868768</v>
      </c>
      <c r="GS59" s="320">
        <v>972274</v>
      </c>
      <c r="GT59" s="320">
        <v>737387</v>
      </c>
      <c r="GU59" s="320">
        <v>80152</v>
      </c>
      <c r="GV59" s="325">
        <f t="shared" si="24"/>
        <v>789425</v>
      </c>
      <c r="GW59" s="325">
        <f t="shared" si="12"/>
        <v>24307</v>
      </c>
      <c r="GX59" s="325">
        <f t="shared" si="25"/>
        <v>765118</v>
      </c>
      <c r="HB59" s="323"/>
    </row>
    <row r="60" spans="1:550" s="320" customFormat="1">
      <c r="A60" s="28" t="s">
        <v>556</v>
      </c>
      <c r="B60" s="28" t="s">
        <v>534</v>
      </c>
      <c r="C60" s="29" t="s">
        <v>242</v>
      </c>
      <c r="D60" s="29" t="s">
        <v>263</v>
      </c>
      <c r="E60" s="105" t="s">
        <v>183</v>
      </c>
      <c r="F60" s="31">
        <v>12</v>
      </c>
      <c r="G60" s="320">
        <v>21530</v>
      </c>
      <c r="H60" s="320">
        <v>9859</v>
      </c>
      <c r="I60" s="320">
        <v>1700</v>
      </c>
      <c r="J60" s="320">
        <v>2666</v>
      </c>
      <c r="K60" s="320">
        <v>78865</v>
      </c>
      <c r="L60" s="320">
        <v>81550</v>
      </c>
      <c r="M60" s="320">
        <v>22808</v>
      </c>
      <c r="N60" s="320">
        <v>21381</v>
      </c>
      <c r="O60" s="320">
        <v>-25700</v>
      </c>
      <c r="P60" s="320">
        <v>-4319</v>
      </c>
      <c r="Q60" s="320">
        <v>6428</v>
      </c>
      <c r="R60" s="320">
        <v>2109</v>
      </c>
      <c r="S60" s="320">
        <v>24917</v>
      </c>
      <c r="T60" s="320">
        <v>0</v>
      </c>
      <c r="U60" s="320">
        <v>-3444</v>
      </c>
      <c r="V60" s="320">
        <v>2495</v>
      </c>
      <c r="W60" s="320">
        <v>-949</v>
      </c>
      <c r="X60" s="320">
        <v>949</v>
      </c>
      <c r="Y60" s="320">
        <v>0</v>
      </c>
      <c r="Z60" s="320">
        <v>0</v>
      </c>
      <c r="AA60" s="320">
        <v>407</v>
      </c>
      <c r="AB60" s="320">
        <v>-330</v>
      </c>
      <c r="AC60" s="320">
        <v>0</v>
      </c>
      <c r="AD60" s="320">
        <v>-330</v>
      </c>
      <c r="AE60" s="320">
        <v>77</v>
      </c>
      <c r="AF60" s="320">
        <v>0</v>
      </c>
      <c r="AG60" s="320">
        <v>0</v>
      </c>
      <c r="AH60" s="320">
        <v>0</v>
      </c>
      <c r="AI60" s="320">
        <v>508</v>
      </c>
      <c r="AJ60" s="320">
        <v>0</v>
      </c>
      <c r="AK60" s="320">
        <v>508</v>
      </c>
      <c r="AL60" s="320">
        <v>3691</v>
      </c>
      <c r="AM60" s="320">
        <v>-752</v>
      </c>
      <c r="AN60" s="320">
        <v>2939</v>
      </c>
      <c r="AO60" s="320">
        <v>0</v>
      </c>
      <c r="AP60" s="320">
        <v>0</v>
      </c>
      <c r="AQ60" s="320">
        <v>0</v>
      </c>
      <c r="AR60" s="320">
        <v>188224</v>
      </c>
      <c r="AS60" s="320">
        <v>9322</v>
      </c>
      <c r="AT60" s="320">
        <v>197546</v>
      </c>
      <c r="AU60" s="320">
        <v>215638</v>
      </c>
      <c r="AV60" s="320">
        <v>41217</v>
      </c>
      <c r="AW60" s="320">
        <v>0</v>
      </c>
      <c r="AX60" s="320">
        <v>-30868</v>
      </c>
      <c r="AY60" s="320">
        <v>10349</v>
      </c>
      <c r="AZ60" s="320">
        <v>0</v>
      </c>
      <c r="BA60" s="320">
        <v>10349</v>
      </c>
      <c r="BB60" s="320">
        <v>225987</v>
      </c>
      <c r="BE60" s="320">
        <v>225402</v>
      </c>
      <c r="BF60" s="320">
        <v>585</v>
      </c>
      <c r="BI60" s="320">
        <v>205459</v>
      </c>
      <c r="BJ60" s="320">
        <v>-6721</v>
      </c>
      <c r="BK60" s="320">
        <v>30868</v>
      </c>
      <c r="BL60" s="320">
        <v>24147</v>
      </c>
      <c r="BM60" s="320">
        <v>24147</v>
      </c>
      <c r="BN60" s="320">
        <v>229606</v>
      </c>
      <c r="BO60" s="320">
        <v>31016</v>
      </c>
      <c r="BP60" s="320">
        <v>1119</v>
      </c>
      <c r="BQ60" s="320">
        <v>29897</v>
      </c>
      <c r="BR60" s="320">
        <v>4426</v>
      </c>
      <c r="BS60" s="320">
        <v>861</v>
      </c>
      <c r="BT60" s="320">
        <v>3565</v>
      </c>
      <c r="BU60" s="320">
        <v>6130</v>
      </c>
      <c r="BV60" s="320">
        <v>4560</v>
      </c>
      <c r="BW60" s="320">
        <v>1570</v>
      </c>
      <c r="BX60" s="320">
        <v>5634</v>
      </c>
      <c r="BY60" s="320">
        <v>880</v>
      </c>
      <c r="BZ60" s="320">
        <v>4754</v>
      </c>
      <c r="CA60" s="320">
        <v>5416</v>
      </c>
      <c r="CB60" s="320">
        <v>2814</v>
      </c>
      <c r="CC60" s="320">
        <v>2602</v>
      </c>
      <c r="CD60" s="320">
        <v>15296</v>
      </c>
      <c r="CE60" s="320">
        <v>284</v>
      </c>
      <c r="CF60" s="320">
        <v>15012</v>
      </c>
      <c r="CJ60" s="320">
        <v>22151</v>
      </c>
      <c r="CK60" s="320">
        <v>4742</v>
      </c>
      <c r="CL60" s="320">
        <v>17409</v>
      </c>
      <c r="CM60" s="320">
        <v>0</v>
      </c>
      <c r="CO60" s="320">
        <v>0</v>
      </c>
      <c r="CP60" s="320">
        <v>2723</v>
      </c>
      <c r="CQ60" s="320">
        <v>1364</v>
      </c>
      <c r="CR60" s="320">
        <v>1359</v>
      </c>
      <c r="CS60" s="320">
        <v>2292</v>
      </c>
      <c r="CT60" s="320">
        <v>0</v>
      </c>
      <c r="CU60" s="320">
        <v>2292</v>
      </c>
      <c r="CV60" s="320">
        <v>65</v>
      </c>
      <c r="CW60" s="320">
        <v>0</v>
      </c>
      <c r="CX60" s="320">
        <v>65</v>
      </c>
      <c r="CY60" s="320">
        <v>0</v>
      </c>
      <c r="CZ60" s="320">
        <v>0</v>
      </c>
      <c r="DA60" s="320">
        <v>0</v>
      </c>
      <c r="DB60" s="320">
        <v>1279</v>
      </c>
      <c r="DC60" s="320">
        <v>0</v>
      </c>
      <c r="DD60" s="320">
        <v>1279</v>
      </c>
      <c r="DE60" s="320">
        <v>1675</v>
      </c>
      <c r="DF60" s="320">
        <v>1675</v>
      </c>
      <c r="DI60" s="320">
        <v>0</v>
      </c>
      <c r="DJ60" s="320">
        <v>0</v>
      </c>
      <c r="DK60" s="320">
        <v>7907</v>
      </c>
      <c r="DL60" s="320">
        <v>6484</v>
      </c>
      <c r="DM60" s="320">
        <v>1423</v>
      </c>
      <c r="DN60" s="320">
        <v>106010</v>
      </c>
      <c r="DO60" s="320">
        <v>23108</v>
      </c>
      <c r="DP60" s="320">
        <v>82902</v>
      </c>
      <c r="DQ60" s="320">
        <v>6747</v>
      </c>
      <c r="DR60" s="320">
        <v>2711</v>
      </c>
      <c r="DS60" s="320">
        <v>4036</v>
      </c>
      <c r="DT60" s="320">
        <v>112757</v>
      </c>
      <c r="DU60" s="320">
        <v>25819</v>
      </c>
      <c r="DV60" s="320">
        <v>86938</v>
      </c>
      <c r="DW60" s="320">
        <v>-574</v>
      </c>
      <c r="DX60" s="320">
        <v>0</v>
      </c>
      <c r="DY60" s="320">
        <v>-574</v>
      </c>
      <c r="DZ60" s="320">
        <v>0</v>
      </c>
      <c r="EA60" s="320">
        <v>1181</v>
      </c>
      <c r="EB60" s="320">
        <v>13417</v>
      </c>
      <c r="EC60" s="320">
        <v>-389</v>
      </c>
      <c r="ED60" s="320">
        <v>4970</v>
      </c>
      <c r="EE60" s="320">
        <v>40</v>
      </c>
      <c r="EF60" s="320">
        <v>-12625</v>
      </c>
      <c r="EG60" s="320">
        <v>62374</v>
      </c>
      <c r="EH60" s="320">
        <v>8203</v>
      </c>
      <c r="EI60" s="320">
        <v>8288</v>
      </c>
      <c r="EJ60" s="320">
        <v>32229</v>
      </c>
      <c r="EK60" s="320">
        <v>111094</v>
      </c>
      <c r="EL60" s="320">
        <v>41217</v>
      </c>
      <c r="EM60" s="320">
        <v>264</v>
      </c>
      <c r="EN60" s="320">
        <v>0</v>
      </c>
      <c r="EO60" s="320">
        <v>-6985</v>
      </c>
      <c r="EP60" s="320">
        <v>0</v>
      </c>
      <c r="EQ60" s="320">
        <v>34496</v>
      </c>
      <c r="ER60" s="323">
        <f t="shared" si="14"/>
        <v>113549</v>
      </c>
      <c r="ES60" s="323">
        <f t="shared" si="15"/>
        <v>154766</v>
      </c>
      <c r="ET60" s="323">
        <f t="shared" si="16"/>
        <v>154766</v>
      </c>
      <c r="EU60" s="323">
        <f t="shared" si="10"/>
        <v>-41217</v>
      </c>
      <c r="EV60" s="323">
        <f t="shared" si="17"/>
        <v>43672</v>
      </c>
      <c r="EW60" s="323">
        <f t="shared" si="18"/>
        <v>40961</v>
      </c>
      <c r="EX60" s="323">
        <f t="shared" si="19"/>
        <v>40961</v>
      </c>
      <c r="EY60" s="323">
        <f t="shared" si="20"/>
        <v>17409</v>
      </c>
      <c r="EZ60" s="323">
        <f t="shared" si="21"/>
        <v>12877</v>
      </c>
      <c r="FA60" s="323">
        <f t="shared" si="22"/>
        <v>7271</v>
      </c>
      <c r="FB60" s="323">
        <f t="shared" si="23"/>
        <v>5606</v>
      </c>
      <c r="FC60" s="320">
        <v>40272</v>
      </c>
      <c r="FD60" s="320">
        <v>104992</v>
      </c>
      <c r="FE60" s="320">
        <v>9038</v>
      </c>
      <c r="FF60" s="320">
        <v>77487</v>
      </c>
      <c r="FG60" s="320">
        <v>3167</v>
      </c>
      <c r="FH60" s="320">
        <v>1535</v>
      </c>
      <c r="FI60" s="320">
        <v>46658</v>
      </c>
      <c r="FJ60" s="320">
        <v>283149</v>
      </c>
      <c r="FK60" s="320">
        <v>762</v>
      </c>
      <c r="FL60" s="320">
        <v>23090</v>
      </c>
      <c r="FM60" s="320">
        <v>433</v>
      </c>
      <c r="FN60" s="320">
        <v>0</v>
      </c>
      <c r="FO60" s="320">
        <v>0</v>
      </c>
      <c r="FP60" s="320">
        <v>3131</v>
      </c>
      <c r="FQ60" s="320">
        <v>310565</v>
      </c>
      <c r="FR60" s="320">
        <v>166359</v>
      </c>
      <c r="FT60" s="320">
        <v>1362</v>
      </c>
      <c r="FV60" s="320">
        <v>650</v>
      </c>
      <c r="FW60" s="320">
        <v>9050</v>
      </c>
      <c r="FX60" s="320">
        <v>55954</v>
      </c>
      <c r="FY60" s="320">
        <v>233375</v>
      </c>
      <c r="FZ60" s="320">
        <v>543940</v>
      </c>
      <c r="GA60" s="320">
        <v>0</v>
      </c>
      <c r="GB60" s="320">
        <v>450</v>
      </c>
      <c r="GC60" s="320">
        <v>14785</v>
      </c>
      <c r="GD60" s="320">
        <v>0</v>
      </c>
      <c r="GE60" s="320">
        <v>20</v>
      </c>
      <c r="GG60" s="320">
        <v>15255</v>
      </c>
      <c r="GH60" s="320">
        <v>0</v>
      </c>
      <c r="GI60" s="320">
        <v>2802</v>
      </c>
      <c r="GJ60" s="320">
        <v>30290</v>
      </c>
      <c r="GK60" s="320">
        <v>40000</v>
      </c>
      <c r="GL60" s="320">
        <v>0</v>
      </c>
      <c r="GN60" s="320">
        <v>20</v>
      </c>
      <c r="GO60" s="320">
        <v>73092</v>
      </c>
      <c r="GP60" s="320">
        <v>455593</v>
      </c>
      <c r="GQ60" s="320">
        <v>225987</v>
      </c>
      <c r="GR60" s="320">
        <v>229606</v>
      </c>
      <c r="GS60" s="320">
        <v>455593</v>
      </c>
      <c r="GT60" s="320">
        <v>40272</v>
      </c>
      <c r="GU60" s="320">
        <v>8313</v>
      </c>
      <c r="GV60" s="325">
        <f t="shared" si="24"/>
        <v>40450</v>
      </c>
      <c r="GW60" s="325">
        <f t="shared" si="12"/>
        <v>222313</v>
      </c>
      <c r="GX60" s="325">
        <f t="shared" si="25"/>
        <v>-181863</v>
      </c>
      <c r="HB60" s="323"/>
    </row>
    <row r="61" spans="1:550" s="320" customFormat="1">
      <c r="A61" s="28" t="s">
        <v>557</v>
      </c>
      <c r="B61" s="28" t="s">
        <v>534</v>
      </c>
      <c r="C61" s="29" t="s">
        <v>242</v>
      </c>
      <c r="D61" s="29" t="s">
        <v>264</v>
      </c>
      <c r="E61" s="105" t="s">
        <v>183</v>
      </c>
      <c r="F61" s="31">
        <v>12</v>
      </c>
      <c r="G61" s="320">
        <v>147740</v>
      </c>
      <c r="H61" s="320">
        <v>65194</v>
      </c>
      <c r="I61" s="320">
        <v>4900</v>
      </c>
      <c r="J61" s="320">
        <v>17529</v>
      </c>
      <c r="K61" s="320">
        <v>326384</v>
      </c>
      <c r="L61" s="320">
        <v>348160</v>
      </c>
      <c r="M61" s="320">
        <v>36702</v>
      </c>
      <c r="N61" s="320">
        <v>6575</v>
      </c>
      <c r="O61" s="320">
        <v>3054</v>
      </c>
      <c r="P61" s="320">
        <v>9629</v>
      </c>
      <c r="Q61" s="320">
        <v>-4612</v>
      </c>
      <c r="R61" s="320">
        <v>5017</v>
      </c>
      <c r="S61" s="320">
        <v>41719</v>
      </c>
      <c r="T61" s="320">
        <v>800</v>
      </c>
      <c r="U61" s="320">
        <v>3684</v>
      </c>
      <c r="V61" s="320">
        <v>-4952</v>
      </c>
      <c r="W61" s="320">
        <v>-1268</v>
      </c>
      <c r="X61" s="320">
        <v>1268</v>
      </c>
      <c r="Y61" s="320">
        <v>0</v>
      </c>
      <c r="Z61" s="320">
        <v>800</v>
      </c>
      <c r="AA61" s="320">
        <v>2905</v>
      </c>
      <c r="AB61" s="320">
        <v>-773</v>
      </c>
      <c r="AC61" s="320">
        <v>0</v>
      </c>
      <c r="AD61" s="320">
        <v>-773</v>
      </c>
      <c r="AE61" s="320">
        <v>2132</v>
      </c>
      <c r="AF61" s="320">
        <v>1015</v>
      </c>
      <c r="AG61" s="320">
        <v>-330</v>
      </c>
      <c r="AH61" s="320">
        <v>685</v>
      </c>
      <c r="AI61" s="320">
        <v>10372</v>
      </c>
      <c r="AJ61" s="320">
        <v>2427</v>
      </c>
      <c r="AK61" s="320">
        <v>12799</v>
      </c>
      <c r="AL61" s="320">
        <v>517</v>
      </c>
      <c r="AM61" s="320">
        <v>-34</v>
      </c>
      <c r="AN61" s="320">
        <v>483</v>
      </c>
      <c r="AO61" s="320">
        <v>1083</v>
      </c>
      <c r="AP61" s="320">
        <v>951</v>
      </c>
      <c r="AQ61" s="320">
        <v>2034</v>
      </c>
      <c r="AR61" s="320">
        <v>0</v>
      </c>
      <c r="AS61" s="320">
        <v>0</v>
      </c>
      <c r="AT61" s="320">
        <v>0</v>
      </c>
      <c r="AU61" s="320">
        <v>53394</v>
      </c>
      <c r="AV61" s="320">
        <v>10259</v>
      </c>
      <c r="AW61" s="320">
        <v>0</v>
      </c>
      <c r="AX61" s="320">
        <v>-3001</v>
      </c>
      <c r="AY61" s="320">
        <v>7258</v>
      </c>
      <c r="AZ61" s="320">
        <v>0</v>
      </c>
      <c r="BA61" s="320">
        <v>7258</v>
      </c>
      <c r="BB61" s="320">
        <v>60652</v>
      </c>
      <c r="BE61" s="320">
        <v>45036</v>
      </c>
      <c r="BF61" s="320">
        <v>15616</v>
      </c>
      <c r="BI61" s="320">
        <v>70563</v>
      </c>
      <c r="BJ61" s="320">
        <v>17243</v>
      </c>
      <c r="BK61" s="320">
        <v>3001</v>
      </c>
      <c r="BL61" s="320">
        <v>20244</v>
      </c>
      <c r="BM61" s="320">
        <v>20244</v>
      </c>
      <c r="BN61" s="320">
        <v>90807</v>
      </c>
      <c r="BO61" s="320">
        <v>148346</v>
      </c>
      <c r="BP61" s="320">
        <v>5801</v>
      </c>
      <c r="BQ61" s="320">
        <v>142545</v>
      </c>
      <c r="BR61" s="320">
        <v>23173</v>
      </c>
      <c r="BS61" s="320">
        <v>3820</v>
      </c>
      <c r="BT61" s="320">
        <v>19353</v>
      </c>
      <c r="BU61" s="320">
        <v>51642</v>
      </c>
      <c r="BV61" s="320">
        <v>40230</v>
      </c>
      <c r="BW61" s="320">
        <v>11412</v>
      </c>
      <c r="BX61" s="320">
        <v>19292</v>
      </c>
      <c r="BY61" s="320">
        <v>742</v>
      </c>
      <c r="BZ61" s="320">
        <v>18550</v>
      </c>
      <c r="CA61" s="320">
        <v>10245</v>
      </c>
      <c r="CB61" s="320">
        <v>4646</v>
      </c>
      <c r="CC61" s="320">
        <v>5599</v>
      </c>
      <c r="CD61" s="320">
        <v>24709</v>
      </c>
      <c r="CE61" s="320">
        <v>4560</v>
      </c>
      <c r="CF61" s="320">
        <v>20149</v>
      </c>
      <c r="CJ61" s="320">
        <v>90642</v>
      </c>
      <c r="CK61" s="320">
        <v>15944</v>
      </c>
      <c r="CL61" s="320">
        <v>74698</v>
      </c>
      <c r="CM61" s="320">
        <v>0</v>
      </c>
      <c r="CO61" s="320">
        <v>0</v>
      </c>
      <c r="CP61" s="320">
        <v>3845</v>
      </c>
      <c r="CQ61" s="320">
        <v>1523</v>
      </c>
      <c r="CR61" s="320">
        <v>2322</v>
      </c>
      <c r="CS61" s="320">
        <v>3098</v>
      </c>
      <c r="CT61" s="320">
        <v>0</v>
      </c>
      <c r="CU61" s="320">
        <v>3098</v>
      </c>
      <c r="CV61" s="320">
        <v>682</v>
      </c>
      <c r="CW61" s="320">
        <v>0</v>
      </c>
      <c r="CX61" s="320">
        <v>682</v>
      </c>
      <c r="CY61" s="320">
        <v>0</v>
      </c>
      <c r="CZ61" s="320">
        <v>0</v>
      </c>
      <c r="DA61" s="320">
        <v>0</v>
      </c>
      <c r="DB61" s="320">
        <v>8713</v>
      </c>
      <c r="DC61" s="320">
        <v>0</v>
      </c>
      <c r="DD61" s="320">
        <v>8713</v>
      </c>
      <c r="DE61" s="320">
        <v>6662</v>
      </c>
      <c r="DF61" s="320">
        <v>6662</v>
      </c>
      <c r="DI61" s="320">
        <v>1102</v>
      </c>
      <c r="DJ61" s="320">
        <v>0</v>
      </c>
      <c r="DK61" s="320">
        <v>3499</v>
      </c>
      <c r="DL61" s="320">
        <v>600</v>
      </c>
      <c r="DM61" s="320">
        <v>2899</v>
      </c>
      <c r="DN61" s="320">
        <v>394548</v>
      </c>
      <c r="DO61" s="320">
        <v>77866</v>
      </c>
      <c r="DP61" s="320">
        <v>316682</v>
      </c>
      <c r="DQ61" s="320">
        <v>21098</v>
      </c>
      <c r="DR61" s="320">
        <v>24280</v>
      </c>
      <c r="DS61" s="320">
        <v>-3182</v>
      </c>
      <c r="DT61" s="320">
        <v>415646</v>
      </c>
      <c r="DU61" s="320">
        <v>102146</v>
      </c>
      <c r="DV61" s="320">
        <v>313500</v>
      </c>
      <c r="DW61" s="320">
        <v>529</v>
      </c>
      <c r="DX61" s="320">
        <v>446</v>
      </c>
      <c r="DY61" s="320">
        <v>975</v>
      </c>
      <c r="DZ61" s="320">
        <v>0</v>
      </c>
      <c r="EA61" s="320">
        <v>16535</v>
      </c>
      <c r="EB61" s="320">
        <v>1036</v>
      </c>
      <c r="EC61" s="320">
        <v>2392</v>
      </c>
      <c r="ED61" s="320">
        <v>789</v>
      </c>
      <c r="EE61" s="320">
        <v>0</v>
      </c>
      <c r="EF61" s="320">
        <v>17891</v>
      </c>
      <c r="EG61" s="320">
        <v>207384</v>
      </c>
      <c r="EH61" s="320">
        <v>47170</v>
      </c>
      <c r="EI61" s="320">
        <v>71830</v>
      </c>
      <c r="EJ61" s="320">
        <v>13502</v>
      </c>
      <c r="EK61" s="320">
        <v>339886</v>
      </c>
      <c r="EL61" s="320">
        <v>9813</v>
      </c>
      <c r="EM61" s="320">
        <v>-1201</v>
      </c>
      <c r="EN61" s="320">
        <v>0</v>
      </c>
      <c r="EO61" s="320">
        <v>18444</v>
      </c>
      <c r="EP61" s="320">
        <v>0</v>
      </c>
      <c r="EQ61" s="320">
        <v>27502</v>
      </c>
      <c r="ER61" s="323">
        <f t="shared" si="14"/>
        <v>434573</v>
      </c>
      <c r="ES61" s="323">
        <f t="shared" si="15"/>
        <v>444386</v>
      </c>
      <c r="ET61" s="323">
        <f t="shared" si="16"/>
        <v>444386</v>
      </c>
      <c r="EU61" s="323">
        <f t="shared" si="10"/>
        <v>-9813</v>
      </c>
      <c r="EV61" s="323">
        <f t="shared" si="17"/>
        <v>104500</v>
      </c>
      <c r="EW61" s="323">
        <f t="shared" si="18"/>
        <v>80220</v>
      </c>
      <c r="EX61" s="323">
        <f t="shared" si="19"/>
        <v>80220</v>
      </c>
      <c r="EY61" s="323">
        <f t="shared" si="20"/>
        <v>74698</v>
      </c>
      <c r="EZ61" s="323">
        <f t="shared" si="21"/>
        <v>72740</v>
      </c>
      <c r="FA61" s="323">
        <f t="shared" si="22"/>
        <v>64510</v>
      </c>
      <c r="FB61" s="323">
        <f t="shared" si="23"/>
        <v>8230</v>
      </c>
      <c r="FC61" s="320">
        <v>59698</v>
      </c>
      <c r="FD61" s="320">
        <v>424822</v>
      </c>
      <c r="FE61" s="320">
        <v>11800</v>
      </c>
      <c r="FF61" s="320">
        <v>110869</v>
      </c>
      <c r="FG61" s="320">
        <v>7898</v>
      </c>
      <c r="FH61" s="320">
        <v>590</v>
      </c>
      <c r="FI61" s="320">
        <v>8194</v>
      </c>
      <c r="FJ61" s="320">
        <v>623871</v>
      </c>
      <c r="FK61" s="320">
        <v>20638</v>
      </c>
      <c r="FL61" s="320">
        <v>16224</v>
      </c>
      <c r="FM61" s="320">
        <v>54</v>
      </c>
      <c r="FN61" s="320">
        <v>2445</v>
      </c>
      <c r="FO61" s="320">
        <v>0</v>
      </c>
      <c r="FP61" s="320">
        <v>569</v>
      </c>
      <c r="FQ61" s="320">
        <v>663801</v>
      </c>
      <c r="FR61" s="320">
        <v>27427</v>
      </c>
      <c r="FT61" s="320">
        <v>717</v>
      </c>
      <c r="FV61" s="320">
        <v>565</v>
      </c>
      <c r="FW61" s="320">
        <v>22333</v>
      </c>
      <c r="FX61" s="320">
        <v>9014</v>
      </c>
      <c r="FY61" s="320">
        <v>60056</v>
      </c>
      <c r="FZ61" s="320">
        <v>723857</v>
      </c>
      <c r="GA61" s="320">
        <v>0</v>
      </c>
      <c r="GB61" s="320">
        <v>16953</v>
      </c>
      <c r="GC61" s="320">
        <v>46133</v>
      </c>
      <c r="GD61" s="320">
        <v>539</v>
      </c>
      <c r="GE61" s="320">
        <v>0</v>
      </c>
      <c r="GG61" s="320">
        <v>63625</v>
      </c>
      <c r="GH61" s="320">
        <v>0</v>
      </c>
      <c r="GI61" s="320">
        <v>2063</v>
      </c>
      <c r="GJ61" s="320">
        <v>189092</v>
      </c>
      <c r="GK61" s="320">
        <v>188210</v>
      </c>
      <c r="GL61" s="320">
        <v>129158</v>
      </c>
      <c r="GN61" s="320">
        <v>0</v>
      </c>
      <c r="GO61" s="320">
        <v>508773</v>
      </c>
      <c r="GP61" s="320">
        <v>151459</v>
      </c>
      <c r="GQ61" s="320">
        <v>60652</v>
      </c>
      <c r="GR61" s="320">
        <v>90807</v>
      </c>
      <c r="GS61" s="320">
        <v>151459</v>
      </c>
      <c r="GT61" s="320">
        <v>59698</v>
      </c>
      <c r="GU61" s="320">
        <v>27264</v>
      </c>
      <c r="GV61" s="325">
        <f t="shared" si="24"/>
        <v>334321</v>
      </c>
      <c r="GW61" s="325">
        <f t="shared" si="12"/>
        <v>36441</v>
      </c>
      <c r="GX61" s="325">
        <f t="shared" si="25"/>
        <v>297880</v>
      </c>
      <c r="HB61" s="323"/>
    </row>
    <row r="62" spans="1:550" s="320" customFormat="1">
      <c r="A62" s="28" t="s">
        <v>558</v>
      </c>
      <c r="B62" s="28" t="s">
        <v>534</v>
      </c>
      <c r="C62" s="29" t="s">
        <v>242</v>
      </c>
      <c r="D62" s="29" t="s">
        <v>265</v>
      </c>
      <c r="E62" s="105" t="s">
        <v>183</v>
      </c>
      <c r="F62" s="31">
        <v>12</v>
      </c>
      <c r="G62" s="320">
        <v>174310</v>
      </c>
      <c r="H62" s="320">
        <v>80924</v>
      </c>
      <c r="I62" s="320">
        <v>6600</v>
      </c>
      <c r="J62" s="320">
        <v>23333</v>
      </c>
      <c r="K62" s="320">
        <v>395840</v>
      </c>
      <c r="L62" s="320">
        <v>439245</v>
      </c>
      <c r="M62" s="320">
        <v>44951</v>
      </c>
      <c r="N62" s="320">
        <v>26548</v>
      </c>
      <c r="O62" s="320">
        <v>-21021</v>
      </c>
      <c r="P62" s="320">
        <v>5527</v>
      </c>
      <c r="Q62" s="320">
        <v>5</v>
      </c>
      <c r="R62" s="320">
        <v>5532</v>
      </c>
      <c r="S62" s="320">
        <v>50483</v>
      </c>
      <c r="T62" s="320">
        <v>11800</v>
      </c>
      <c r="U62" s="320">
        <v>-17353</v>
      </c>
      <c r="V62" s="320">
        <v>17360</v>
      </c>
      <c r="W62" s="320">
        <v>7</v>
      </c>
      <c r="X62" s="320">
        <v>0</v>
      </c>
      <c r="Y62" s="320">
        <v>7</v>
      </c>
      <c r="Z62" s="320">
        <v>11807</v>
      </c>
      <c r="AA62" s="320">
        <v>12393</v>
      </c>
      <c r="AB62" s="320">
        <v>-8189</v>
      </c>
      <c r="AC62" s="320">
        <v>0</v>
      </c>
      <c r="AD62" s="320">
        <v>-8189</v>
      </c>
      <c r="AE62" s="320">
        <v>4204</v>
      </c>
      <c r="AF62" s="320">
        <v>0</v>
      </c>
      <c r="AG62" s="320">
        <v>0</v>
      </c>
      <c r="AH62" s="320">
        <v>0</v>
      </c>
      <c r="AI62" s="320">
        <v>39641</v>
      </c>
      <c r="AJ62" s="320">
        <v>-16719</v>
      </c>
      <c r="AK62" s="320">
        <v>22922</v>
      </c>
      <c r="AL62" s="320">
        <v>306</v>
      </c>
      <c r="AM62" s="320">
        <v>4</v>
      </c>
      <c r="AN62" s="320">
        <v>310</v>
      </c>
      <c r="AO62" s="320">
        <v>2543</v>
      </c>
      <c r="AP62" s="320">
        <v>0</v>
      </c>
      <c r="AQ62" s="320">
        <v>2543</v>
      </c>
      <c r="AR62" s="320">
        <v>0</v>
      </c>
      <c r="AS62" s="320">
        <v>0</v>
      </c>
      <c r="AT62" s="320">
        <v>0</v>
      </c>
      <c r="AU62" s="320">
        <v>111634</v>
      </c>
      <c r="AV62" s="320">
        <v>9195</v>
      </c>
      <c r="AW62" s="320">
        <v>0</v>
      </c>
      <c r="AX62" s="320">
        <v>-28560</v>
      </c>
      <c r="AY62" s="320">
        <v>-19365</v>
      </c>
      <c r="AZ62" s="320">
        <v>0</v>
      </c>
      <c r="BA62" s="320">
        <v>-19365</v>
      </c>
      <c r="BB62" s="320">
        <v>92269</v>
      </c>
      <c r="BE62" s="320">
        <v>65143</v>
      </c>
      <c r="BF62" s="320">
        <v>27126</v>
      </c>
      <c r="BI62" s="320">
        <v>825900</v>
      </c>
      <c r="BJ62" s="320">
        <v>-325284</v>
      </c>
      <c r="BK62" s="320">
        <v>28560</v>
      </c>
      <c r="BL62" s="320">
        <v>-296724</v>
      </c>
      <c r="BM62" s="320">
        <v>-296724</v>
      </c>
      <c r="BN62" s="320">
        <v>529176</v>
      </c>
      <c r="BO62" s="320">
        <v>176578</v>
      </c>
      <c r="BP62" s="320">
        <v>14817</v>
      </c>
      <c r="BQ62" s="320">
        <v>161761</v>
      </c>
      <c r="BR62" s="320">
        <v>35888</v>
      </c>
      <c r="BS62" s="320">
        <v>9962</v>
      </c>
      <c r="BT62" s="320">
        <v>25926</v>
      </c>
      <c r="BU62" s="320">
        <v>72277</v>
      </c>
      <c r="BV62" s="320">
        <v>68380</v>
      </c>
      <c r="BW62" s="320">
        <v>3897</v>
      </c>
      <c r="BX62" s="320">
        <v>24869</v>
      </c>
      <c r="BY62" s="320">
        <v>4195</v>
      </c>
      <c r="BZ62" s="320">
        <v>20674</v>
      </c>
      <c r="CA62" s="320">
        <v>10018</v>
      </c>
      <c r="CB62" s="320">
        <v>4016</v>
      </c>
      <c r="CC62" s="320">
        <v>6002</v>
      </c>
      <c r="CD62" s="320">
        <v>25103</v>
      </c>
      <c r="CE62" s="320">
        <v>7289</v>
      </c>
      <c r="CF62" s="320">
        <v>17814</v>
      </c>
      <c r="CJ62" s="320">
        <v>140112</v>
      </c>
      <c r="CK62" s="320">
        <v>47200</v>
      </c>
      <c r="CL62" s="320">
        <v>92912</v>
      </c>
      <c r="CM62" s="320">
        <v>0</v>
      </c>
      <c r="CO62" s="320">
        <v>0</v>
      </c>
      <c r="CP62" s="320">
        <v>23544</v>
      </c>
      <c r="CQ62" s="320">
        <v>11878</v>
      </c>
      <c r="CR62" s="320">
        <v>11666</v>
      </c>
      <c r="CS62" s="320">
        <v>9938</v>
      </c>
      <c r="CT62" s="320">
        <v>245</v>
      </c>
      <c r="CU62" s="320">
        <v>9693</v>
      </c>
      <c r="CV62" s="320">
        <v>-5096</v>
      </c>
      <c r="CW62" s="320">
        <v>329</v>
      </c>
      <c r="CX62" s="320">
        <v>-5425</v>
      </c>
      <c r="CY62" s="320">
        <v>0</v>
      </c>
      <c r="CZ62" s="320">
        <v>0</v>
      </c>
      <c r="DA62" s="320">
        <v>0</v>
      </c>
      <c r="DB62" s="320">
        <v>14471</v>
      </c>
      <c r="DC62" s="320">
        <v>54</v>
      </c>
      <c r="DD62" s="320">
        <v>14417</v>
      </c>
      <c r="DE62" s="320">
        <v>7921</v>
      </c>
      <c r="DF62" s="320">
        <v>7921</v>
      </c>
      <c r="DI62" s="320">
        <v>0</v>
      </c>
      <c r="DJ62" s="320">
        <v>0</v>
      </c>
      <c r="DK62" s="320">
        <v>0</v>
      </c>
      <c r="DL62" s="320">
        <v>0</v>
      </c>
      <c r="DM62" s="320">
        <v>0</v>
      </c>
      <c r="DN62" s="320">
        <v>535623</v>
      </c>
      <c r="DO62" s="320">
        <v>168365</v>
      </c>
      <c r="DP62" s="320">
        <v>367258</v>
      </c>
      <c r="DQ62" s="320">
        <v>60508</v>
      </c>
      <c r="DR62" s="320">
        <v>47196</v>
      </c>
      <c r="DS62" s="320">
        <v>13312</v>
      </c>
      <c r="DT62" s="320">
        <v>596131</v>
      </c>
      <c r="DU62" s="320">
        <v>215561</v>
      </c>
      <c r="DV62" s="320">
        <v>380570</v>
      </c>
      <c r="DW62" s="320">
        <v>-162</v>
      </c>
      <c r="DX62" s="320">
        <v>0</v>
      </c>
      <c r="DY62" s="320">
        <v>-162</v>
      </c>
      <c r="DZ62" s="320">
        <v>2472</v>
      </c>
      <c r="EA62" s="320">
        <v>20890</v>
      </c>
      <c r="EB62" s="320">
        <v>1246</v>
      </c>
      <c r="EC62" s="320">
        <v>451</v>
      </c>
      <c r="ED62" s="320">
        <v>111</v>
      </c>
      <c r="EE62" s="320">
        <v>0</v>
      </c>
      <c r="EF62" s="320">
        <v>20095</v>
      </c>
      <c r="EG62" s="320">
        <v>228228</v>
      </c>
      <c r="EH62" s="320">
        <v>90807</v>
      </c>
      <c r="EI62" s="320">
        <v>76805</v>
      </c>
      <c r="EJ62" s="320">
        <v>11599</v>
      </c>
      <c r="EK62" s="320">
        <v>407439</v>
      </c>
      <c r="EL62" s="320">
        <v>8866</v>
      </c>
      <c r="EM62" s="320">
        <v>-280703</v>
      </c>
      <c r="EN62" s="320">
        <v>218</v>
      </c>
      <c r="EO62" s="320">
        <v>-44799</v>
      </c>
      <c r="EP62" s="320">
        <v>0</v>
      </c>
      <c r="EQ62" s="320">
        <v>-316089</v>
      </c>
      <c r="ER62" s="323">
        <f t="shared" si="14"/>
        <v>617472</v>
      </c>
      <c r="ES62" s="323">
        <f t="shared" si="15"/>
        <v>626667</v>
      </c>
      <c r="ET62" s="323">
        <f t="shared" si="16"/>
        <v>626338</v>
      </c>
      <c r="EU62" s="323">
        <f t="shared" si="10"/>
        <v>-8866</v>
      </c>
      <c r="EV62" s="323">
        <f t="shared" si="17"/>
        <v>219228</v>
      </c>
      <c r="EW62" s="323">
        <f t="shared" si="18"/>
        <v>172032</v>
      </c>
      <c r="EX62" s="323">
        <f t="shared" si="19"/>
        <v>171703</v>
      </c>
      <c r="EY62" s="323">
        <f t="shared" si="20"/>
        <v>92912</v>
      </c>
      <c r="EZ62" s="323">
        <f t="shared" si="21"/>
        <v>132785</v>
      </c>
      <c r="FA62" s="323">
        <f t="shared" si="22"/>
        <v>115576</v>
      </c>
      <c r="FB62" s="323">
        <f t="shared" si="23"/>
        <v>17209</v>
      </c>
      <c r="FC62" s="320">
        <v>397005</v>
      </c>
      <c r="FD62" s="320">
        <v>319505</v>
      </c>
      <c r="FE62" s="320">
        <v>192523</v>
      </c>
      <c r="FF62" s="320">
        <v>142897</v>
      </c>
      <c r="FG62" s="320">
        <v>0</v>
      </c>
      <c r="FH62" s="320">
        <v>39576</v>
      </c>
      <c r="FI62" s="320">
        <v>7402</v>
      </c>
      <c r="FJ62" s="320">
        <v>1098908</v>
      </c>
      <c r="FK62" s="320">
        <v>38409</v>
      </c>
      <c r="FL62" s="320">
        <v>1572</v>
      </c>
      <c r="FM62" s="320">
        <v>912</v>
      </c>
      <c r="FN62" s="320">
        <v>0</v>
      </c>
      <c r="FO62" s="320">
        <v>2884</v>
      </c>
      <c r="FP62" s="320">
        <v>4436</v>
      </c>
      <c r="FQ62" s="320">
        <v>1147121</v>
      </c>
      <c r="FR62" s="320">
        <v>57870</v>
      </c>
      <c r="FT62" s="320">
        <v>358</v>
      </c>
      <c r="FV62" s="320">
        <v>884</v>
      </c>
      <c r="FW62" s="320">
        <v>47144</v>
      </c>
      <c r="FX62" s="320">
        <v>24395</v>
      </c>
      <c r="FY62" s="320">
        <v>130651</v>
      </c>
      <c r="FZ62" s="320">
        <v>1277772</v>
      </c>
      <c r="GA62" s="320">
        <v>0</v>
      </c>
      <c r="GB62" s="320">
        <v>92860</v>
      </c>
      <c r="GC62" s="320">
        <v>66615</v>
      </c>
      <c r="GD62" s="320">
        <v>7325</v>
      </c>
      <c r="GE62" s="320">
        <v>0</v>
      </c>
      <c r="GG62" s="320">
        <v>166800</v>
      </c>
      <c r="GH62" s="320">
        <v>0</v>
      </c>
      <c r="GI62" s="320">
        <v>10002</v>
      </c>
      <c r="GJ62" s="320">
        <v>202355</v>
      </c>
      <c r="GK62" s="320">
        <v>187693</v>
      </c>
      <c r="GL62" s="320">
        <v>89228</v>
      </c>
      <c r="GN62" s="320">
        <v>0</v>
      </c>
      <c r="GO62" s="320">
        <v>489527</v>
      </c>
      <c r="GP62" s="320">
        <v>621445</v>
      </c>
      <c r="GQ62" s="320">
        <v>92269</v>
      </c>
      <c r="GR62" s="320">
        <v>529176</v>
      </c>
      <c r="GS62" s="320">
        <v>621445</v>
      </c>
      <c r="GT62" s="320">
        <v>397005</v>
      </c>
      <c r="GU62" s="320">
        <v>42874</v>
      </c>
      <c r="GV62" s="325">
        <f t="shared" si="24"/>
        <v>369781</v>
      </c>
      <c r="GW62" s="325">
        <f t="shared" si="12"/>
        <v>82265</v>
      </c>
      <c r="GX62" s="325">
        <f t="shared" si="25"/>
        <v>287516</v>
      </c>
      <c r="HB62" s="323"/>
    </row>
    <row r="63" spans="1:550" s="320" customFormat="1">
      <c r="A63" s="28" t="s">
        <v>559</v>
      </c>
      <c r="B63" s="28" t="s">
        <v>534</v>
      </c>
      <c r="C63" s="29" t="s">
        <v>242</v>
      </c>
      <c r="D63" s="29" t="s">
        <v>266</v>
      </c>
      <c r="E63" s="105" t="s">
        <v>183</v>
      </c>
      <c r="F63" s="31">
        <v>12</v>
      </c>
      <c r="G63" s="320">
        <v>113710</v>
      </c>
      <c r="H63" s="320">
        <v>52671</v>
      </c>
      <c r="I63" s="320">
        <v>4500</v>
      </c>
      <c r="J63" s="320">
        <v>14717</v>
      </c>
      <c r="K63" s="320">
        <v>265796</v>
      </c>
      <c r="L63" s="320">
        <v>265796</v>
      </c>
      <c r="M63" s="320">
        <v>12460</v>
      </c>
      <c r="N63" s="320">
        <v>-71146</v>
      </c>
      <c r="O63" s="320">
        <v>73705</v>
      </c>
      <c r="P63" s="320">
        <v>2559</v>
      </c>
      <c r="Q63" s="320">
        <v>0</v>
      </c>
      <c r="R63" s="320">
        <v>2559</v>
      </c>
      <c r="S63" s="320">
        <v>15019</v>
      </c>
      <c r="T63" s="320">
        <v>0</v>
      </c>
      <c r="U63" s="320">
        <v>0</v>
      </c>
      <c r="V63" s="320">
        <v>0</v>
      </c>
      <c r="W63" s="320">
        <v>0</v>
      </c>
      <c r="X63" s="320">
        <v>0</v>
      </c>
      <c r="Y63" s="320">
        <v>0</v>
      </c>
      <c r="Z63" s="320">
        <v>0</v>
      </c>
      <c r="AA63" s="320">
        <v>0</v>
      </c>
      <c r="AB63" s="320">
        <v>0</v>
      </c>
      <c r="AC63" s="320">
        <v>0</v>
      </c>
      <c r="AD63" s="320">
        <v>0</v>
      </c>
      <c r="AE63" s="320">
        <v>0</v>
      </c>
      <c r="AF63" s="320">
        <v>0</v>
      </c>
      <c r="AG63" s="320">
        <v>0</v>
      </c>
      <c r="AH63" s="320">
        <v>0</v>
      </c>
      <c r="AI63" s="320">
        <v>5633</v>
      </c>
      <c r="AJ63" s="320">
        <v>1167</v>
      </c>
      <c r="AK63" s="320">
        <v>6800</v>
      </c>
      <c r="AL63" s="320">
        <v>28</v>
      </c>
      <c r="AM63" s="320">
        <v>105</v>
      </c>
      <c r="AN63" s="320">
        <v>133</v>
      </c>
      <c r="AO63" s="320">
        <v>1398</v>
      </c>
      <c r="AP63" s="320">
        <v>-10</v>
      </c>
      <c r="AQ63" s="320">
        <v>1388</v>
      </c>
      <c r="AR63" s="320">
        <v>0</v>
      </c>
      <c r="AS63" s="320">
        <v>0</v>
      </c>
      <c r="AT63" s="320">
        <v>0</v>
      </c>
      <c r="AU63" s="320">
        <v>19519</v>
      </c>
      <c r="AV63" s="320">
        <v>-71146</v>
      </c>
      <c r="AW63" s="320">
        <v>-100</v>
      </c>
      <c r="AX63" s="320">
        <v>75067</v>
      </c>
      <c r="AY63" s="320">
        <v>3821</v>
      </c>
      <c r="AZ63" s="320">
        <v>0</v>
      </c>
      <c r="BA63" s="320">
        <v>3821</v>
      </c>
      <c r="BB63" s="320">
        <v>23340</v>
      </c>
      <c r="BE63" s="320">
        <v>16540</v>
      </c>
      <c r="BF63" s="320">
        <v>6800</v>
      </c>
      <c r="BI63" s="320">
        <v>6681</v>
      </c>
      <c r="BJ63" s="320">
        <v>14912</v>
      </c>
      <c r="BK63" s="320">
        <v>-75067</v>
      </c>
      <c r="BL63" s="320">
        <v>-60155</v>
      </c>
      <c r="BM63" s="320">
        <v>-60155</v>
      </c>
      <c r="BN63" s="320">
        <v>-53474</v>
      </c>
      <c r="BO63" s="320">
        <v>135640</v>
      </c>
      <c r="BP63" s="320">
        <v>4116</v>
      </c>
      <c r="BQ63" s="320">
        <v>131524</v>
      </c>
      <c r="BR63" s="320">
        <v>20459</v>
      </c>
      <c r="BS63" s="320">
        <v>2741</v>
      </c>
      <c r="BT63" s="320">
        <v>17718</v>
      </c>
      <c r="BU63" s="320">
        <v>36537</v>
      </c>
      <c r="BV63" s="320">
        <v>31417</v>
      </c>
      <c r="BW63" s="320">
        <v>5120</v>
      </c>
      <c r="BX63" s="320">
        <v>16835</v>
      </c>
      <c r="BY63" s="320">
        <v>1057</v>
      </c>
      <c r="BZ63" s="320">
        <v>15778</v>
      </c>
      <c r="CA63" s="320">
        <v>7157</v>
      </c>
      <c r="CB63" s="320">
        <v>2859</v>
      </c>
      <c r="CC63" s="320">
        <v>4298</v>
      </c>
      <c r="CD63" s="320">
        <v>22949</v>
      </c>
      <c r="CE63" s="320">
        <v>5300</v>
      </c>
      <c r="CF63" s="320">
        <v>17649</v>
      </c>
      <c r="CJ63" s="320">
        <v>90515</v>
      </c>
      <c r="CK63" s="320">
        <v>15976</v>
      </c>
      <c r="CL63" s="320">
        <v>74539</v>
      </c>
      <c r="CM63" s="320">
        <v>0</v>
      </c>
      <c r="CO63" s="320">
        <v>0</v>
      </c>
      <c r="CP63" s="320">
        <v>9017</v>
      </c>
      <c r="CQ63" s="320">
        <v>3460</v>
      </c>
      <c r="CR63" s="320">
        <v>5557</v>
      </c>
      <c r="CS63" s="320">
        <v>0</v>
      </c>
      <c r="CT63" s="320">
        <v>0</v>
      </c>
      <c r="CU63" s="320">
        <v>0</v>
      </c>
      <c r="CV63" s="320">
        <v>1468</v>
      </c>
      <c r="CW63" s="320">
        <v>0</v>
      </c>
      <c r="CX63" s="320">
        <v>1468</v>
      </c>
      <c r="CY63" s="320">
        <v>0</v>
      </c>
      <c r="CZ63" s="320">
        <v>0</v>
      </c>
      <c r="DA63" s="320">
        <v>0</v>
      </c>
      <c r="DB63" s="320">
        <v>8724</v>
      </c>
      <c r="DC63" s="320">
        <v>0</v>
      </c>
      <c r="DD63" s="320">
        <v>8724</v>
      </c>
      <c r="DE63" s="320">
        <v>7009</v>
      </c>
      <c r="DF63" s="320">
        <v>7009</v>
      </c>
      <c r="DI63" s="320">
        <v>0</v>
      </c>
      <c r="DJ63" s="320">
        <v>0</v>
      </c>
      <c r="DK63" s="320">
        <v>2863</v>
      </c>
      <c r="DL63" s="320">
        <v>0</v>
      </c>
      <c r="DM63" s="320">
        <v>2863</v>
      </c>
      <c r="DN63" s="320">
        <v>359173</v>
      </c>
      <c r="DO63" s="320">
        <v>66926</v>
      </c>
      <c r="DP63" s="320">
        <v>292247</v>
      </c>
      <c r="DQ63" s="320">
        <v>0</v>
      </c>
      <c r="DR63" s="320">
        <v>0</v>
      </c>
      <c r="DS63" s="320">
        <v>0</v>
      </c>
      <c r="DT63" s="320">
        <v>359173</v>
      </c>
      <c r="DU63" s="320">
        <v>66926</v>
      </c>
      <c r="DV63" s="320">
        <v>292247</v>
      </c>
      <c r="DW63" s="320">
        <v>-44361</v>
      </c>
      <c r="DX63" s="320">
        <v>0</v>
      </c>
      <c r="DY63" s="320">
        <v>-44361</v>
      </c>
      <c r="DZ63" s="320">
        <v>66</v>
      </c>
      <c r="EA63" s="320">
        <v>12380</v>
      </c>
      <c r="EB63" s="320">
        <v>251</v>
      </c>
      <c r="EC63" s="320">
        <v>3257</v>
      </c>
      <c r="ED63" s="320">
        <v>0</v>
      </c>
      <c r="EE63" s="320">
        <v>0</v>
      </c>
      <c r="EF63" s="320">
        <v>15386</v>
      </c>
      <c r="EG63" s="320">
        <v>188490</v>
      </c>
      <c r="EH63" s="320">
        <v>26489</v>
      </c>
      <c r="EI63" s="320">
        <v>50817</v>
      </c>
      <c r="EJ63" s="320">
        <v>14986</v>
      </c>
      <c r="EK63" s="320">
        <v>280782</v>
      </c>
      <c r="EL63" s="320">
        <v>-71146</v>
      </c>
      <c r="EM63" s="320">
        <v>16529</v>
      </c>
      <c r="EN63" s="320">
        <v>0</v>
      </c>
      <c r="EO63" s="320">
        <v>-1617</v>
      </c>
      <c r="EP63" s="320">
        <v>-100</v>
      </c>
      <c r="EQ63" s="320">
        <v>-56334</v>
      </c>
      <c r="ER63" s="323">
        <f t="shared" si="14"/>
        <v>374810</v>
      </c>
      <c r="ES63" s="323">
        <f t="shared" si="15"/>
        <v>303664</v>
      </c>
      <c r="ET63" s="323">
        <f t="shared" si="16"/>
        <v>303664</v>
      </c>
      <c r="EU63" s="323">
        <f t="shared" si="10"/>
        <v>71146</v>
      </c>
      <c r="EV63" s="323">
        <f t="shared" si="17"/>
        <v>22882</v>
      </c>
      <c r="EW63" s="323">
        <f t="shared" si="18"/>
        <v>22882</v>
      </c>
      <c r="EX63" s="323">
        <f t="shared" si="19"/>
        <v>22882</v>
      </c>
      <c r="EY63" s="323">
        <f t="shared" si="20"/>
        <v>74539</v>
      </c>
      <c r="EZ63" s="323">
        <f t="shared" si="21"/>
        <v>36537</v>
      </c>
      <c r="FA63" s="323">
        <f t="shared" si="22"/>
        <v>31417</v>
      </c>
      <c r="FB63" s="323">
        <f t="shared" si="23"/>
        <v>5120</v>
      </c>
      <c r="FC63" s="320">
        <v>0</v>
      </c>
      <c r="FD63" s="320">
        <v>287297</v>
      </c>
      <c r="FE63" s="320">
        <v>15220</v>
      </c>
      <c r="FF63" s="320">
        <v>75599</v>
      </c>
      <c r="FG63" s="320">
        <v>0</v>
      </c>
      <c r="FH63" s="320">
        <v>7572</v>
      </c>
      <c r="FI63" s="320">
        <v>19513</v>
      </c>
      <c r="FJ63" s="320">
        <v>405201</v>
      </c>
      <c r="FK63" s="320">
        <v>982</v>
      </c>
      <c r="FL63" s="320">
        <v>0</v>
      </c>
      <c r="FM63" s="320">
        <v>268</v>
      </c>
      <c r="FN63" s="320">
        <v>0</v>
      </c>
      <c r="FO63" s="320">
        <v>0</v>
      </c>
      <c r="FP63" s="320">
        <v>3670</v>
      </c>
      <c r="FQ63" s="320">
        <v>410121</v>
      </c>
      <c r="FR63" s="320">
        <v>4559</v>
      </c>
      <c r="FT63" s="320">
        <v>0</v>
      </c>
      <c r="FV63" s="320">
        <v>952</v>
      </c>
      <c r="FW63" s="320">
        <v>30020</v>
      </c>
      <c r="FX63" s="320">
        <v>5893</v>
      </c>
      <c r="FY63" s="320">
        <v>41424</v>
      </c>
      <c r="FZ63" s="320">
        <v>451545</v>
      </c>
      <c r="GA63" s="320">
        <v>0</v>
      </c>
      <c r="GB63" s="320">
        <v>9374</v>
      </c>
      <c r="GC63" s="320">
        <v>43083</v>
      </c>
      <c r="GD63" s="320">
        <v>913</v>
      </c>
      <c r="GE63" s="320">
        <v>0</v>
      </c>
      <c r="GG63" s="320">
        <v>53370</v>
      </c>
      <c r="GH63" s="320">
        <v>0</v>
      </c>
      <c r="GI63" s="320">
        <v>0</v>
      </c>
      <c r="GJ63" s="320">
        <v>191249</v>
      </c>
      <c r="GK63" s="320">
        <v>175511</v>
      </c>
      <c r="GL63" s="320">
        <v>58102</v>
      </c>
      <c r="GN63" s="320">
        <v>0</v>
      </c>
      <c r="GO63" s="320">
        <v>428309</v>
      </c>
      <c r="GP63" s="320">
        <v>-30134</v>
      </c>
      <c r="GQ63" s="320">
        <v>23340</v>
      </c>
      <c r="GR63" s="320">
        <v>-53474</v>
      </c>
      <c r="GS63" s="320">
        <v>-30134</v>
      </c>
      <c r="GT63" s="320">
        <v>0</v>
      </c>
      <c r="GU63" s="320">
        <v>23590</v>
      </c>
      <c r="GV63" s="325">
        <f t="shared" si="24"/>
        <v>242987</v>
      </c>
      <c r="GW63" s="325">
        <f t="shared" si="12"/>
        <v>10452</v>
      </c>
      <c r="GX63" s="325">
        <f t="shared" si="25"/>
        <v>232535</v>
      </c>
      <c r="HB63" s="323"/>
    </row>
    <row r="64" spans="1:550" s="320" customFormat="1">
      <c r="A64" s="28" t="s">
        <v>560</v>
      </c>
      <c r="B64" s="28" t="s">
        <v>534</v>
      </c>
      <c r="C64" s="29" t="s">
        <v>242</v>
      </c>
      <c r="D64" s="29" t="s">
        <v>267</v>
      </c>
      <c r="E64" s="105" t="s">
        <v>183</v>
      </c>
      <c r="F64" s="31">
        <v>12</v>
      </c>
      <c r="G64" s="320">
        <v>23210</v>
      </c>
      <c r="H64" s="320">
        <v>10080</v>
      </c>
      <c r="I64" s="320">
        <v>2700</v>
      </c>
      <c r="J64" s="320">
        <v>3228</v>
      </c>
      <c r="K64" s="320">
        <v>100007</v>
      </c>
      <c r="L64" s="320">
        <v>105899</v>
      </c>
      <c r="M64" s="320">
        <v>3658</v>
      </c>
      <c r="N64" s="320">
        <v>-20743</v>
      </c>
      <c r="O64" s="320">
        <v>8239</v>
      </c>
      <c r="P64" s="320">
        <v>-12504</v>
      </c>
      <c r="Q64" s="320">
        <v>12450</v>
      </c>
      <c r="R64" s="320">
        <v>-54</v>
      </c>
      <c r="S64" s="320">
        <v>3604</v>
      </c>
      <c r="T64" s="320">
        <v>0</v>
      </c>
      <c r="U64" s="320">
        <v>2212</v>
      </c>
      <c r="V64" s="320">
        <v>-4049</v>
      </c>
      <c r="W64" s="320">
        <v>-1837</v>
      </c>
      <c r="X64" s="320">
        <v>1837</v>
      </c>
      <c r="Y64" s="320">
        <v>0</v>
      </c>
      <c r="Z64" s="320">
        <v>0</v>
      </c>
      <c r="AA64" s="320">
        <v>110598</v>
      </c>
      <c r="AB64" s="320">
        <v>0</v>
      </c>
      <c r="AC64" s="320">
        <v>-7135</v>
      </c>
      <c r="AD64" s="320">
        <v>-7135</v>
      </c>
      <c r="AE64" s="320">
        <v>103463</v>
      </c>
      <c r="AF64" s="320">
        <v>596</v>
      </c>
      <c r="AG64" s="320">
        <v>-596</v>
      </c>
      <c r="AH64" s="320">
        <v>0</v>
      </c>
      <c r="AI64" s="320">
        <v>0</v>
      </c>
      <c r="AJ64" s="320">
        <v>0</v>
      </c>
      <c r="AK64" s="320">
        <v>0</v>
      </c>
      <c r="AL64" s="320">
        <v>0</v>
      </c>
      <c r="AM64" s="320">
        <v>0</v>
      </c>
      <c r="AN64" s="320">
        <v>0</v>
      </c>
      <c r="AO64" s="320">
        <v>0</v>
      </c>
      <c r="AP64" s="320">
        <v>0</v>
      </c>
      <c r="AQ64" s="320">
        <v>0</v>
      </c>
      <c r="AR64" s="320">
        <v>124790</v>
      </c>
      <c r="AS64" s="320">
        <v>-9093</v>
      </c>
      <c r="AT64" s="320">
        <v>115697</v>
      </c>
      <c r="AU64" s="320">
        <v>239642</v>
      </c>
      <c r="AV64" s="320">
        <v>-18531</v>
      </c>
      <c r="AW64" s="320">
        <v>0</v>
      </c>
      <c r="AX64" s="320">
        <v>3594</v>
      </c>
      <c r="AY64" s="320">
        <v>-14937</v>
      </c>
      <c r="AZ64" s="320">
        <v>-1941</v>
      </c>
      <c r="BA64" s="320">
        <v>-16878</v>
      </c>
      <c r="BB64" s="320">
        <v>222764</v>
      </c>
      <c r="BE64" s="320">
        <v>119301</v>
      </c>
      <c r="BF64" s="320">
        <v>103463</v>
      </c>
      <c r="BI64" s="320">
        <v>237653</v>
      </c>
      <c r="BJ64" s="320">
        <v>-2045</v>
      </c>
      <c r="BK64" s="320">
        <v>-3594</v>
      </c>
      <c r="BL64" s="320">
        <v>-5639</v>
      </c>
      <c r="BM64" s="320">
        <v>-3698</v>
      </c>
      <c r="BN64" s="320">
        <v>233955</v>
      </c>
      <c r="BO64" s="320">
        <v>46231</v>
      </c>
      <c r="BP64" s="320">
        <v>4526</v>
      </c>
      <c r="BQ64" s="320">
        <v>41705</v>
      </c>
      <c r="BR64" s="320">
        <v>8616</v>
      </c>
      <c r="BS64" s="320">
        <v>2333</v>
      </c>
      <c r="BT64" s="320">
        <v>6283</v>
      </c>
      <c r="BU64" s="320">
        <v>5978</v>
      </c>
      <c r="BV64" s="320">
        <v>3997</v>
      </c>
      <c r="BW64" s="320">
        <v>1981</v>
      </c>
      <c r="BX64" s="320">
        <v>6397</v>
      </c>
      <c r="BY64" s="320">
        <v>803</v>
      </c>
      <c r="BZ64" s="320">
        <v>5594</v>
      </c>
      <c r="CA64" s="320">
        <v>9938</v>
      </c>
      <c r="CB64" s="320">
        <v>3029</v>
      </c>
      <c r="CC64" s="320">
        <v>6909</v>
      </c>
      <c r="CD64" s="320">
        <v>14325</v>
      </c>
      <c r="CE64" s="320">
        <v>3510</v>
      </c>
      <c r="CF64" s="320">
        <v>10815</v>
      </c>
      <c r="CJ64" s="320">
        <v>37990</v>
      </c>
      <c r="CK64" s="320">
        <v>6753</v>
      </c>
      <c r="CL64" s="320">
        <v>31237</v>
      </c>
      <c r="CM64" s="320">
        <v>31118</v>
      </c>
      <c r="CN64" s="320">
        <v>20135</v>
      </c>
      <c r="CO64" s="320">
        <v>10983</v>
      </c>
      <c r="CP64" s="320">
        <v>2120</v>
      </c>
      <c r="CQ64" s="320">
        <v>326</v>
      </c>
      <c r="CR64" s="320">
        <v>1794</v>
      </c>
      <c r="CS64" s="320">
        <v>6694</v>
      </c>
      <c r="CT64" s="320">
        <v>0</v>
      </c>
      <c r="CU64" s="320">
        <v>6694</v>
      </c>
      <c r="CV64" s="320">
        <v>792</v>
      </c>
      <c r="CW64" s="320">
        <v>0</v>
      </c>
      <c r="CX64" s="320">
        <v>792</v>
      </c>
      <c r="CY64" s="320">
        <v>0</v>
      </c>
      <c r="CZ64" s="320">
        <v>0</v>
      </c>
      <c r="DA64" s="320">
        <v>0</v>
      </c>
      <c r="DB64" s="320">
        <v>1578</v>
      </c>
      <c r="DC64" s="320">
        <v>0</v>
      </c>
      <c r="DD64" s="320">
        <v>1578</v>
      </c>
      <c r="DE64" s="320">
        <v>2191</v>
      </c>
      <c r="DF64" s="320">
        <v>2191</v>
      </c>
      <c r="DI64" s="320">
        <v>0</v>
      </c>
      <c r="DJ64" s="320">
        <v>0</v>
      </c>
      <c r="DK64" s="320">
        <v>0</v>
      </c>
      <c r="DL64" s="320">
        <v>0</v>
      </c>
      <c r="DM64" s="320">
        <v>0</v>
      </c>
      <c r="DN64" s="320">
        <v>173968</v>
      </c>
      <c r="DO64" s="320">
        <v>45412</v>
      </c>
      <c r="DP64" s="320">
        <v>128556</v>
      </c>
      <c r="DQ64" s="320">
        <v>4757</v>
      </c>
      <c r="DR64" s="320">
        <v>6823</v>
      </c>
      <c r="DS64" s="320">
        <v>-2066</v>
      </c>
      <c r="DT64" s="320">
        <v>178725</v>
      </c>
      <c r="DU64" s="320">
        <v>52235</v>
      </c>
      <c r="DV64" s="320">
        <v>126490</v>
      </c>
      <c r="DW64" s="320">
        <v>-5</v>
      </c>
      <c r="DX64" s="320">
        <v>0</v>
      </c>
      <c r="DY64" s="320">
        <v>-5</v>
      </c>
      <c r="DZ64" s="320">
        <v>0</v>
      </c>
      <c r="EA64" s="320">
        <v>0</v>
      </c>
      <c r="EB64" s="320">
        <v>36</v>
      </c>
      <c r="EC64" s="320">
        <v>2679</v>
      </c>
      <c r="ED64" s="320">
        <v>2420</v>
      </c>
      <c r="EE64" s="320">
        <v>1888</v>
      </c>
      <c r="EF64" s="320">
        <v>2643</v>
      </c>
      <c r="EG64" s="320">
        <v>76107</v>
      </c>
      <c r="EH64" s="320">
        <v>15035</v>
      </c>
      <c r="EI64" s="320">
        <v>8865</v>
      </c>
      <c r="EJ64" s="320">
        <v>6292</v>
      </c>
      <c r="EK64" s="320">
        <v>106299</v>
      </c>
      <c r="EL64" s="320">
        <v>-18531</v>
      </c>
      <c r="EM64" s="320">
        <v>-2797</v>
      </c>
      <c r="EN64" s="320">
        <v>26493</v>
      </c>
      <c r="EO64" s="320">
        <v>-23661</v>
      </c>
      <c r="EP64" s="320">
        <v>-2080</v>
      </c>
      <c r="EQ64" s="320">
        <v>-20576</v>
      </c>
      <c r="ER64" s="323">
        <f t="shared" si="14"/>
        <v>181404</v>
      </c>
      <c r="ES64" s="323">
        <f t="shared" si="15"/>
        <v>162873</v>
      </c>
      <c r="ET64" s="323">
        <f t="shared" si="16"/>
        <v>162873</v>
      </c>
      <c r="EU64" s="323">
        <f t="shared" si="10"/>
        <v>18531</v>
      </c>
      <c r="EV64" s="323">
        <f t="shared" si="17"/>
        <v>56574</v>
      </c>
      <c r="EW64" s="323">
        <f t="shared" si="18"/>
        <v>49751</v>
      </c>
      <c r="EX64" s="323">
        <f t="shared" si="19"/>
        <v>49751</v>
      </c>
      <c r="EY64" s="323">
        <f t="shared" si="20"/>
        <v>31237</v>
      </c>
      <c r="EZ64" s="323">
        <f t="shared" si="21"/>
        <v>10735</v>
      </c>
      <c r="FA64" s="323">
        <f t="shared" si="22"/>
        <v>10820</v>
      </c>
      <c r="FB64" s="323">
        <f t="shared" si="23"/>
        <v>-85</v>
      </c>
      <c r="FC64" s="320">
        <v>52846</v>
      </c>
      <c r="FD64" s="320">
        <v>133565</v>
      </c>
      <c r="FE64" s="320">
        <v>42867</v>
      </c>
      <c r="FF64" s="320">
        <v>119082</v>
      </c>
      <c r="FG64" s="320">
        <v>6827</v>
      </c>
      <c r="FH64" s="320">
        <v>309</v>
      </c>
      <c r="FI64" s="320">
        <v>16440</v>
      </c>
      <c r="FJ64" s="320">
        <v>371936</v>
      </c>
      <c r="FK64" s="320">
        <v>4756</v>
      </c>
      <c r="FL64" s="320">
        <v>0</v>
      </c>
      <c r="FM64" s="320">
        <v>622</v>
      </c>
      <c r="FN64" s="320">
        <v>0</v>
      </c>
      <c r="FO64" s="320">
        <v>205732</v>
      </c>
      <c r="FP64" s="320">
        <v>2338</v>
      </c>
      <c r="FQ64" s="320">
        <v>585384</v>
      </c>
      <c r="FR64" s="320">
        <v>0</v>
      </c>
      <c r="FT64" s="320">
        <v>736</v>
      </c>
      <c r="FV64" s="320">
        <v>5141</v>
      </c>
      <c r="FW64" s="320">
        <v>12280</v>
      </c>
      <c r="FX64" s="320">
        <v>4118</v>
      </c>
      <c r="FY64" s="320">
        <v>22275</v>
      </c>
      <c r="FZ64" s="320">
        <v>607659</v>
      </c>
      <c r="GA64" s="320">
        <v>0</v>
      </c>
      <c r="GB64" s="320">
        <v>0</v>
      </c>
      <c r="GC64" s="320">
        <v>16774</v>
      </c>
      <c r="GD64" s="320">
        <v>95</v>
      </c>
      <c r="GE64" s="320">
        <v>0</v>
      </c>
      <c r="GG64" s="320">
        <v>16869</v>
      </c>
      <c r="GH64" s="320">
        <v>0</v>
      </c>
      <c r="GI64" s="320">
        <v>0</v>
      </c>
      <c r="GJ64" s="320">
        <v>129250</v>
      </c>
      <c r="GK64" s="320">
        <v>0</v>
      </c>
      <c r="GL64" s="320">
        <v>4821</v>
      </c>
      <c r="GN64" s="320">
        <v>0</v>
      </c>
      <c r="GO64" s="320">
        <v>134071</v>
      </c>
      <c r="GP64" s="320">
        <v>456719</v>
      </c>
      <c r="GQ64" s="320">
        <v>222764</v>
      </c>
      <c r="GR64" s="320">
        <v>233955</v>
      </c>
      <c r="GS64" s="320">
        <v>456719</v>
      </c>
      <c r="GT64" s="320">
        <v>52846</v>
      </c>
      <c r="GU64" s="320">
        <v>20169</v>
      </c>
      <c r="GV64" s="325">
        <f t="shared" si="24"/>
        <v>4821</v>
      </c>
      <c r="GW64" s="325">
        <f t="shared" si="12"/>
        <v>4118</v>
      </c>
      <c r="GX64" s="325">
        <f t="shared" si="25"/>
        <v>703</v>
      </c>
      <c r="HB64" s="323"/>
    </row>
    <row r="65" spans="1:550" s="320" customFormat="1">
      <c r="A65" s="28" t="s">
        <v>561</v>
      </c>
      <c r="B65" s="28" t="s">
        <v>534</v>
      </c>
      <c r="C65" s="29" t="s">
        <v>242</v>
      </c>
      <c r="D65" s="29" t="s">
        <v>268</v>
      </c>
      <c r="E65" s="105" t="s">
        <v>183</v>
      </c>
      <c r="F65" s="31">
        <v>12</v>
      </c>
      <c r="G65" s="320">
        <v>112910</v>
      </c>
      <c r="H65" s="320">
        <v>51515</v>
      </c>
      <c r="I65" s="320">
        <v>4400</v>
      </c>
      <c r="J65" s="320">
        <v>14201</v>
      </c>
      <c r="K65" s="320">
        <v>258297</v>
      </c>
      <c r="L65" s="320">
        <v>284148</v>
      </c>
      <c r="M65" s="320">
        <v>18026</v>
      </c>
      <c r="N65" s="320">
        <v>12145</v>
      </c>
      <c r="O65" s="320">
        <v>-4635</v>
      </c>
      <c r="P65" s="320">
        <v>7510</v>
      </c>
      <c r="Q65" s="320">
        <v>-1078</v>
      </c>
      <c r="R65" s="320">
        <v>6432</v>
      </c>
      <c r="S65" s="320">
        <v>24458</v>
      </c>
      <c r="T65" s="320">
        <v>15714</v>
      </c>
      <c r="U65" s="320">
        <v>-8332</v>
      </c>
      <c r="V65" s="320">
        <v>7208</v>
      </c>
      <c r="W65" s="320">
        <v>-1124</v>
      </c>
      <c r="X65" s="320">
        <v>0</v>
      </c>
      <c r="Y65" s="320">
        <v>-1124</v>
      </c>
      <c r="Z65" s="320">
        <v>14590</v>
      </c>
      <c r="AA65" s="320">
        <v>0</v>
      </c>
      <c r="AB65" s="320">
        <v>589</v>
      </c>
      <c r="AC65" s="320">
        <v>0</v>
      </c>
      <c r="AD65" s="320">
        <v>589</v>
      </c>
      <c r="AE65" s="320">
        <v>589</v>
      </c>
      <c r="AF65" s="320">
        <v>1051</v>
      </c>
      <c r="AG65" s="320">
        <v>136</v>
      </c>
      <c r="AH65" s="320">
        <v>1187</v>
      </c>
      <c r="AI65" s="320">
        <v>0</v>
      </c>
      <c r="AJ65" s="320">
        <v>0</v>
      </c>
      <c r="AK65" s="320">
        <v>0</v>
      </c>
      <c r="AL65" s="320">
        <v>4420</v>
      </c>
      <c r="AM65" s="320">
        <v>-123</v>
      </c>
      <c r="AN65" s="320">
        <v>4297</v>
      </c>
      <c r="AO65" s="320">
        <v>425</v>
      </c>
      <c r="AP65" s="320">
        <v>0</v>
      </c>
      <c r="AQ65" s="320">
        <v>425</v>
      </c>
      <c r="AR65" s="320">
        <v>0</v>
      </c>
      <c r="AS65" s="320">
        <v>0</v>
      </c>
      <c r="AT65" s="320">
        <v>0</v>
      </c>
      <c r="AU65" s="320">
        <v>39636</v>
      </c>
      <c r="AV65" s="320">
        <v>3813</v>
      </c>
      <c r="AW65" s="320">
        <v>-1201</v>
      </c>
      <c r="AX65" s="320">
        <v>3298</v>
      </c>
      <c r="AY65" s="320">
        <v>5910</v>
      </c>
      <c r="AZ65" s="320">
        <v>0</v>
      </c>
      <c r="BA65" s="320">
        <v>5910</v>
      </c>
      <c r="BB65" s="320">
        <v>45546</v>
      </c>
      <c r="BE65" s="320">
        <v>43770</v>
      </c>
      <c r="BF65" s="320">
        <v>1776</v>
      </c>
      <c r="BI65" s="320">
        <v>284259</v>
      </c>
      <c r="BJ65" s="320">
        <v>-24900</v>
      </c>
      <c r="BK65" s="320">
        <v>-3298</v>
      </c>
      <c r="BL65" s="320">
        <v>-28198</v>
      </c>
      <c r="BM65" s="320">
        <v>-28198</v>
      </c>
      <c r="BN65" s="320">
        <v>256061</v>
      </c>
      <c r="BO65" s="320">
        <v>103913</v>
      </c>
      <c r="BP65" s="320">
        <v>2973</v>
      </c>
      <c r="BQ65" s="320">
        <v>100940</v>
      </c>
      <c r="BR65" s="320">
        <v>17835</v>
      </c>
      <c r="BS65" s="320">
        <v>3372</v>
      </c>
      <c r="BT65" s="320">
        <v>14463</v>
      </c>
      <c r="BU65" s="320">
        <v>46063</v>
      </c>
      <c r="BV65" s="320">
        <v>42457</v>
      </c>
      <c r="BW65" s="320">
        <v>3606</v>
      </c>
      <c r="BX65" s="320">
        <v>21415</v>
      </c>
      <c r="BY65" s="320">
        <v>7305</v>
      </c>
      <c r="BZ65" s="320">
        <v>14110</v>
      </c>
      <c r="CA65" s="320">
        <v>5787</v>
      </c>
      <c r="CB65" s="320">
        <v>3046</v>
      </c>
      <c r="CC65" s="320">
        <v>2741</v>
      </c>
      <c r="CD65" s="320">
        <v>14990</v>
      </c>
      <c r="CE65" s="320">
        <v>2575</v>
      </c>
      <c r="CF65" s="320">
        <v>12415</v>
      </c>
      <c r="CJ65" s="320">
        <v>86433</v>
      </c>
      <c r="CK65" s="320">
        <v>15309</v>
      </c>
      <c r="CL65" s="320">
        <v>71124</v>
      </c>
      <c r="CM65" s="320">
        <v>0</v>
      </c>
      <c r="CO65" s="320">
        <v>0</v>
      </c>
      <c r="CP65" s="320">
        <v>24441</v>
      </c>
      <c r="CQ65" s="320">
        <v>20118</v>
      </c>
      <c r="CR65" s="320">
        <v>4323</v>
      </c>
      <c r="CS65" s="320">
        <v>3813</v>
      </c>
      <c r="CT65" s="320">
        <v>148</v>
      </c>
      <c r="CU65" s="320">
        <v>3665</v>
      </c>
      <c r="CV65" s="320">
        <v>2025</v>
      </c>
      <c r="CW65" s="320">
        <v>0</v>
      </c>
      <c r="CX65" s="320">
        <v>2025</v>
      </c>
      <c r="CY65" s="320">
        <v>0</v>
      </c>
      <c r="CZ65" s="320">
        <v>0</v>
      </c>
      <c r="DA65" s="320">
        <v>0</v>
      </c>
      <c r="DB65" s="320">
        <v>6981</v>
      </c>
      <c r="DC65" s="320">
        <v>0</v>
      </c>
      <c r="DD65" s="320">
        <v>6981</v>
      </c>
      <c r="DE65" s="320">
        <v>5541</v>
      </c>
      <c r="DF65" s="320">
        <v>5541</v>
      </c>
      <c r="DI65" s="320">
        <v>741</v>
      </c>
      <c r="DJ65" s="320">
        <v>0</v>
      </c>
      <c r="DK65" s="320">
        <v>741</v>
      </c>
      <c r="DL65" s="320">
        <v>0</v>
      </c>
      <c r="DM65" s="320">
        <v>741</v>
      </c>
      <c r="DN65" s="320">
        <v>339978</v>
      </c>
      <c r="DO65" s="320">
        <v>97303</v>
      </c>
      <c r="DP65" s="320">
        <v>242675</v>
      </c>
      <c r="DQ65" s="320">
        <v>24605</v>
      </c>
      <c r="DR65" s="320">
        <v>26275</v>
      </c>
      <c r="DS65" s="320">
        <v>-1670</v>
      </c>
      <c r="DT65" s="320">
        <v>364583</v>
      </c>
      <c r="DU65" s="320">
        <v>123578</v>
      </c>
      <c r="DV65" s="320">
        <v>241005</v>
      </c>
      <c r="DW65" s="320">
        <v>-8414</v>
      </c>
      <c r="DX65" s="320">
        <v>0</v>
      </c>
      <c r="DY65" s="320">
        <v>-8414</v>
      </c>
      <c r="DZ65" s="320">
        <v>503</v>
      </c>
      <c r="EA65" s="320">
        <v>14643</v>
      </c>
      <c r="EB65" s="320">
        <v>832</v>
      </c>
      <c r="EC65" s="320">
        <v>-125</v>
      </c>
      <c r="ED65" s="320">
        <v>0</v>
      </c>
      <c r="EE65" s="320">
        <v>0</v>
      </c>
      <c r="EF65" s="320">
        <v>13686</v>
      </c>
      <c r="EG65" s="320">
        <v>167509</v>
      </c>
      <c r="EH65" s="320">
        <v>36842</v>
      </c>
      <c r="EI65" s="320">
        <v>53946</v>
      </c>
      <c r="EJ65" s="320">
        <v>8118</v>
      </c>
      <c r="EK65" s="320">
        <v>266415</v>
      </c>
      <c r="EL65" s="320">
        <v>3813</v>
      </c>
      <c r="EM65" s="320">
        <v>2243</v>
      </c>
      <c r="EN65" s="320">
        <v>59</v>
      </c>
      <c r="EO65" s="320">
        <v>-27202</v>
      </c>
      <c r="EP65" s="320">
        <v>-1201</v>
      </c>
      <c r="EQ65" s="320">
        <v>-22288</v>
      </c>
      <c r="ER65" s="323">
        <f t="shared" si="14"/>
        <v>379101</v>
      </c>
      <c r="ES65" s="323">
        <f t="shared" si="15"/>
        <v>382914</v>
      </c>
      <c r="ET65" s="323">
        <f t="shared" si="16"/>
        <v>382914</v>
      </c>
      <c r="EU65" s="323">
        <f t="shared" si="10"/>
        <v>-3813</v>
      </c>
      <c r="EV65" s="323">
        <f t="shared" si="17"/>
        <v>116499</v>
      </c>
      <c r="EW65" s="323">
        <f t="shared" si="18"/>
        <v>90224</v>
      </c>
      <c r="EX65" s="323">
        <f t="shared" si="19"/>
        <v>90224</v>
      </c>
      <c r="EY65" s="323">
        <f t="shared" si="20"/>
        <v>71124</v>
      </c>
      <c r="EZ65" s="323">
        <f t="shared" si="21"/>
        <v>70668</v>
      </c>
      <c r="FA65" s="323">
        <f t="shared" si="22"/>
        <v>68732</v>
      </c>
      <c r="FB65" s="323">
        <f t="shared" si="23"/>
        <v>1936</v>
      </c>
      <c r="FC65" s="320">
        <v>227868</v>
      </c>
      <c r="FD65" s="320">
        <v>346777</v>
      </c>
      <c r="FE65" s="320">
        <v>6798</v>
      </c>
      <c r="FF65" s="320">
        <v>43729</v>
      </c>
      <c r="FG65" s="320">
        <v>364</v>
      </c>
      <c r="FH65" s="320">
        <v>4572</v>
      </c>
      <c r="FI65" s="320">
        <v>6025</v>
      </c>
      <c r="FJ65" s="320">
        <v>636133</v>
      </c>
      <c r="FK65" s="320">
        <v>2549</v>
      </c>
      <c r="FL65" s="320">
        <v>0</v>
      </c>
      <c r="FM65" s="320">
        <v>120</v>
      </c>
      <c r="FN65" s="320">
        <v>0</v>
      </c>
      <c r="FO65" s="320">
        <v>2451</v>
      </c>
      <c r="FP65" s="320">
        <v>112</v>
      </c>
      <c r="FQ65" s="320">
        <v>641365</v>
      </c>
      <c r="FR65" s="320">
        <v>30403</v>
      </c>
      <c r="FT65" s="320">
        <v>3157</v>
      </c>
      <c r="FV65" s="320">
        <v>596</v>
      </c>
      <c r="FW65" s="320">
        <v>19102</v>
      </c>
      <c r="FX65" s="320">
        <v>32373</v>
      </c>
      <c r="FY65" s="320">
        <v>85631</v>
      </c>
      <c r="FZ65" s="320">
        <v>726996</v>
      </c>
      <c r="GA65" s="320">
        <v>0</v>
      </c>
      <c r="GB65" s="320">
        <v>10135</v>
      </c>
      <c r="GC65" s="320">
        <v>50333</v>
      </c>
      <c r="GD65" s="320">
        <v>645</v>
      </c>
      <c r="GE65" s="320">
        <v>0</v>
      </c>
      <c r="GG65" s="320">
        <v>61113</v>
      </c>
      <c r="GH65" s="320">
        <v>0</v>
      </c>
      <c r="GI65" s="320">
        <v>6503</v>
      </c>
      <c r="GJ65" s="320">
        <v>116054</v>
      </c>
      <c r="GK65" s="320">
        <v>177169</v>
      </c>
      <c r="GL65" s="320">
        <v>64550</v>
      </c>
      <c r="GN65" s="320">
        <v>0</v>
      </c>
      <c r="GO65" s="320">
        <v>364276</v>
      </c>
      <c r="GP65" s="320">
        <v>301607</v>
      </c>
      <c r="GQ65" s="320">
        <v>45546</v>
      </c>
      <c r="GR65" s="320">
        <v>256061</v>
      </c>
      <c r="GS65" s="320">
        <v>301607</v>
      </c>
      <c r="GT65" s="320">
        <v>227868</v>
      </c>
      <c r="GU65" s="320">
        <v>21701</v>
      </c>
      <c r="GV65" s="325">
        <f t="shared" si="24"/>
        <v>251854</v>
      </c>
      <c r="GW65" s="325">
        <f t="shared" si="12"/>
        <v>62776</v>
      </c>
      <c r="GX65" s="325">
        <f t="shared" si="25"/>
        <v>189078</v>
      </c>
      <c r="HB65" s="323"/>
    </row>
    <row r="66" spans="1:550" s="320" customFormat="1">
      <c r="A66" s="28" t="s">
        <v>562</v>
      </c>
      <c r="B66" s="28" t="s">
        <v>534</v>
      </c>
      <c r="C66" s="29" t="s">
        <v>242</v>
      </c>
      <c r="D66" s="29" t="s">
        <v>269</v>
      </c>
      <c r="E66" s="105" t="s">
        <v>183</v>
      </c>
      <c r="F66" s="31">
        <v>12</v>
      </c>
      <c r="G66" s="320">
        <v>314360</v>
      </c>
      <c r="H66" s="320">
        <v>140225</v>
      </c>
      <c r="I66" s="320">
        <v>12200</v>
      </c>
      <c r="J66" s="320">
        <v>43171</v>
      </c>
      <c r="K66" s="320">
        <v>701797</v>
      </c>
      <c r="L66" s="320">
        <v>774791</v>
      </c>
      <c r="M66" s="320">
        <v>10470</v>
      </c>
      <c r="N66" s="320">
        <v>8266</v>
      </c>
      <c r="O66" s="320">
        <v>-1028</v>
      </c>
      <c r="P66" s="320">
        <v>7238</v>
      </c>
      <c r="Q66" s="320">
        <v>13010</v>
      </c>
      <c r="R66" s="320">
        <v>20248</v>
      </c>
      <c r="S66" s="320">
        <v>30718</v>
      </c>
      <c r="T66" s="320">
        <v>9819</v>
      </c>
      <c r="U66" s="320">
        <v>-4904</v>
      </c>
      <c r="V66" s="320">
        <v>2373</v>
      </c>
      <c r="W66" s="320">
        <v>-2531</v>
      </c>
      <c r="X66" s="320">
        <v>0</v>
      </c>
      <c r="Y66" s="320">
        <v>-2531</v>
      </c>
      <c r="Z66" s="320">
        <v>7288</v>
      </c>
      <c r="AA66" s="320">
        <v>30125</v>
      </c>
      <c r="AB66" s="320">
        <v>0</v>
      </c>
      <c r="AC66" s="320">
        <v>0</v>
      </c>
      <c r="AD66" s="320">
        <v>0</v>
      </c>
      <c r="AE66" s="320">
        <v>30125</v>
      </c>
      <c r="AF66" s="320">
        <v>0</v>
      </c>
      <c r="AG66" s="320">
        <v>0</v>
      </c>
      <c r="AH66" s="320">
        <v>0</v>
      </c>
      <c r="AI66" s="320">
        <v>27701</v>
      </c>
      <c r="AJ66" s="320">
        <v>-12227</v>
      </c>
      <c r="AK66" s="320">
        <v>15474</v>
      </c>
      <c r="AL66" s="320">
        <v>17007</v>
      </c>
      <c r="AM66" s="320">
        <v>-144</v>
      </c>
      <c r="AN66" s="320">
        <v>16863</v>
      </c>
      <c r="AO66" s="320">
        <v>7839</v>
      </c>
      <c r="AP66" s="320">
        <v>-639</v>
      </c>
      <c r="AQ66" s="320">
        <v>7200</v>
      </c>
      <c r="AR66" s="320">
        <v>0</v>
      </c>
      <c r="AS66" s="320">
        <v>0</v>
      </c>
      <c r="AT66" s="320">
        <v>0</v>
      </c>
      <c r="AU66" s="320">
        <v>102961</v>
      </c>
      <c r="AV66" s="320">
        <v>3362</v>
      </c>
      <c r="AW66" s="320">
        <v>0</v>
      </c>
      <c r="AX66" s="320">
        <v>1345</v>
      </c>
      <c r="AY66" s="320">
        <v>4707</v>
      </c>
      <c r="AZ66" s="320">
        <v>0</v>
      </c>
      <c r="BA66" s="320">
        <v>4707</v>
      </c>
      <c r="BB66" s="320">
        <v>107668</v>
      </c>
      <c r="BE66" s="320">
        <v>62069</v>
      </c>
      <c r="BF66" s="320">
        <v>45599</v>
      </c>
      <c r="BI66" s="320">
        <v>1068716</v>
      </c>
      <c r="BJ66" s="320">
        <v>-162905</v>
      </c>
      <c r="BK66" s="320">
        <v>-1345</v>
      </c>
      <c r="BL66" s="320">
        <v>-164250</v>
      </c>
      <c r="BM66" s="320">
        <v>-164250</v>
      </c>
      <c r="BN66" s="320">
        <v>904466</v>
      </c>
      <c r="BO66" s="320">
        <v>312021</v>
      </c>
      <c r="BP66" s="320">
        <v>8991</v>
      </c>
      <c r="BQ66" s="320">
        <v>303030</v>
      </c>
      <c r="BR66" s="320">
        <v>40412</v>
      </c>
      <c r="BS66" s="320">
        <v>4948</v>
      </c>
      <c r="BT66" s="320">
        <v>35464</v>
      </c>
      <c r="BU66" s="320">
        <v>143443</v>
      </c>
      <c r="BV66" s="320">
        <v>126307</v>
      </c>
      <c r="BW66" s="320">
        <v>17136</v>
      </c>
      <c r="BX66" s="320">
        <v>42243</v>
      </c>
      <c r="BY66" s="320">
        <v>2424</v>
      </c>
      <c r="BZ66" s="320">
        <v>39819</v>
      </c>
      <c r="CA66" s="320">
        <v>38533</v>
      </c>
      <c r="CB66" s="320">
        <v>16778</v>
      </c>
      <c r="CC66" s="320">
        <v>21755</v>
      </c>
      <c r="CD66" s="320">
        <v>54012</v>
      </c>
      <c r="CE66" s="320">
        <v>10600</v>
      </c>
      <c r="CF66" s="320">
        <v>43412</v>
      </c>
      <c r="CJ66" s="320">
        <v>189487</v>
      </c>
      <c r="CK66" s="320">
        <v>38563</v>
      </c>
      <c r="CL66" s="320">
        <v>150924</v>
      </c>
      <c r="CM66" s="320">
        <v>0</v>
      </c>
      <c r="CO66" s="320">
        <v>0</v>
      </c>
      <c r="CP66" s="320">
        <v>13052</v>
      </c>
      <c r="CQ66" s="320">
        <v>7550</v>
      </c>
      <c r="CR66" s="320">
        <v>5502</v>
      </c>
      <c r="CS66" s="320">
        <v>8349</v>
      </c>
      <c r="CT66" s="320">
        <v>0</v>
      </c>
      <c r="CU66" s="320">
        <v>8349</v>
      </c>
      <c r="CV66" s="320">
        <v>8427</v>
      </c>
      <c r="CW66" s="320">
        <v>0</v>
      </c>
      <c r="CX66" s="320">
        <v>8427</v>
      </c>
      <c r="CY66" s="320">
        <v>22234</v>
      </c>
      <c r="CZ66" s="320">
        <v>17450</v>
      </c>
      <c r="DA66" s="320">
        <v>4784</v>
      </c>
      <c r="DB66" s="320">
        <v>21651</v>
      </c>
      <c r="DC66" s="320">
        <v>98</v>
      </c>
      <c r="DD66" s="320">
        <v>21553</v>
      </c>
      <c r="DE66" s="320">
        <v>12214</v>
      </c>
      <c r="DF66" s="320">
        <v>12214</v>
      </c>
      <c r="DI66" s="320">
        <v>0</v>
      </c>
      <c r="DJ66" s="320">
        <v>0</v>
      </c>
      <c r="DK66" s="320">
        <v>0</v>
      </c>
      <c r="DL66" s="320">
        <v>0</v>
      </c>
      <c r="DM66" s="320">
        <v>0</v>
      </c>
      <c r="DN66" s="320">
        <v>906078</v>
      </c>
      <c r="DO66" s="320">
        <v>233709</v>
      </c>
      <c r="DP66" s="320">
        <v>672369</v>
      </c>
      <c r="DQ66" s="320">
        <v>79980</v>
      </c>
      <c r="DR66" s="320">
        <v>77150</v>
      </c>
      <c r="DS66" s="320">
        <v>2830</v>
      </c>
      <c r="DT66" s="320">
        <v>986058</v>
      </c>
      <c r="DU66" s="320">
        <v>310859</v>
      </c>
      <c r="DV66" s="320">
        <v>675199</v>
      </c>
      <c r="DW66" s="320">
        <v>-3</v>
      </c>
      <c r="DX66" s="320">
        <v>0</v>
      </c>
      <c r="DY66" s="320">
        <v>-3</v>
      </c>
      <c r="DZ66" s="320">
        <v>3561</v>
      </c>
      <c r="EA66" s="320">
        <v>14643</v>
      </c>
      <c r="EB66" s="320">
        <v>832</v>
      </c>
      <c r="EC66" s="320">
        <v>-125</v>
      </c>
      <c r="ED66" s="320">
        <v>0</v>
      </c>
      <c r="EE66" s="320">
        <v>0</v>
      </c>
      <c r="EF66" s="320">
        <v>13686</v>
      </c>
      <c r="EG66" s="320">
        <v>318583</v>
      </c>
      <c r="EH66" s="320">
        <v>253561</v>
      </c>
      <c r="EI66" s="320">
        <v>129653</v>
      </c>
      <c r="EJ66" s="320">
        <v>32659</v>
      </c>
      <c r="EK66" s="320">
        <v>734456</v>
      </c>
      <c r="EL66" s="320">
        <v>49129</v>
      </c>
      <c r="EM66" s="320">
        <v>-75069</v>
      </c>
      <c r="EN66" s="320">
        <v>0</v>
      </c>
      <c r="EO66" s="320">
        <v>-87836</v>
      </c>
      <c r="EP66" s="320">
        <v>0</v>
      </c>
      <c r="EQ66" s="320">
        <v>-159543</v>
      </c>
      <c r="ER66" s="323">
        <f t="shared" si="14"/>
        <v>1000576</v>
      </c>
      <c r="ES66" s="323">
        <f t="shared" si="15"/>
        <v>1049705</v>
      </c>
      <c r="ET66" s="323">
        <f t="shared" si="16"/>
        <v>1049705</v>
      </c>
      <c r="EU66" s="323">
        <f t="shared" si="10"/>
        <v>-49129</v>
      </c>
      <c r="EV66" s="323">
        <f t="shared" si="17"/>
        <v>315249</v>
      </c>
      <c r="EW66" s="323">
        <f t="shared" si="18"/>
        <v>238099</v>
      </c>
      <c r="EX66" s="323">
        <f t="shared" si="19"/>
        <v>238099</v>
      </c>
      <c r="EY66" s="323">
        <f t="shared" si="20"/>
        <v>150924</v>
      </c>
      <c r="EZ66" s="323">
        <f t="shared" si="21"/>
        <v>223423</v>
      </c>
      <c r="FA66" s="323">
        <f t="shared" si="22"/>
        <v>203457</v>
      </c>
      <c r="FB66" s="323">
        <f t="shared" si="23"/>
        <v>19966</v>
      </c>
      <c r="FC66" s="320">
        <v>854467</v>
      </c>
      <c r="FD66" s="320">
        <v>1225246</v>
      </c>
      <c r="FE66" s="320">
        <v>109613</v>
      </c>
      <c r="FF66" s="320">
        <v>198494</v>
      </c>
      <c r="FG66" s="320">
        <v>1940</v>
      </c>
      <c r="FH66" s="320">
        <v>33371</v>
      </c>
      <c r="FI66" s="320">
        <v>61735</v>
      </c>
      <c r="FJ66" s="320">
        <v>2484866</v>
      </c>
      <c r="FK66" s="320">
        <v>3098</v>
      </c>
      <c r="FL66" s="320">
        <v>0</v>
      </c>
      <c r="FM66" s="320">
        <v>649</v>
      </c>
      <c r="FN66" s="320">
        <v>0</v>
      </c>
      <c r="FO66" s="320">
        <v>0</v>
      </c>
      <c r="FP66" s="320">
        <v>4526</v>
      </c>
      <c r="FQ66" s="320">
        <v>2493139</v>
      </c>
      <c r="FR66" s="320">
        <v>1958</v>
      </c>
      <c r="FT66" s="320">
        <v>8593</v>
      </c>
      <c r="FV66" s="320">
        <v>2754</v>
      </c>
      <c r="FW66" s="320">
        <v>71221</v>
      </c>
      <c r="FX66" s="320">
        <v>58317</v>
      </c>
      <c r="FY66" s="320">
        <v>142843</v>
      </c>
      <c r="FZ66" s="320">
        <v>2635982</v>
      </c>
      <c r="GA66" s="320">
        <v>0</v>
      </c>
      <c r="GB66" s="320">
        <v>37197</v>
      </c>
      <c r="GC66" s="320">
        <v>121903</v>
      </c>
      <c r="GD66" s="320">
        <v>1720</v>
      </c>
      <c r="GE66" s="320">
        <v>1337</v>
      </c>
      <c r="GG66" s="320">
        <v>162157</v>
      </c>
      <c r="GH66" s="320">
        <v>0</v>
      </c>
      <c r="GI66" s="320">
        <v>1010</v>
      </c>
      <c r="GJ66" s="320">
        <v>425153</v>
      </c>
      <c r="GK66" s="320">
        <v>793008</v>
      </c>
      <c r="GL66" s="320">
        <v>242520</v>
      </c>
      <c r="GN66" s="320">
        <v>1337</v>
      </c>
      <c r="GO66" s="320">
        <v>1461691</v>
      </c>
      <c r="GP66" s="320">
        <v>1012134</v>
      </c>
      <c r="GQ66" s="320">
        <v>107668</v>
      </c>
      <c r="GR66" s="320">
        <v>904466</v>
      </c>
      <c r="GS66" s="320">
        <v>1012134</v>
      </c>
      <c r="GT66" s="320">
        <v>854467</v>
      </c>
      <c r="GU66" s="320">
        <v>88841</v>
      </c>
      <c r="GV66" s="325">
        <f t="shared" si="24"/>
        <v>1072725</v>
      </c>
      <c r="GW66" s="325">
        <f t="shared" si="12"/>
        <v>60275</v>
      </c>
      <c r="GX66" s="325">
        <f t="shared" si="25"/>
        <v>1012450</v>
      </c>
      <c r="HB66" s="323"/>
    </row>
    <row r="67" spans="1:550" s="320" customFormat="1">
      <c r="A67" s="28" t="s">
        <v>563</v>
      </c>
      <c r="B67" s="28" t="s">
        <v>534</v>
      </c>
      <c r="C67" s="29" t="s">
        <v>242</v>
      </c>
      <c r="D67" s="29" t="s">
        <v>270</v>
      </c>
      <c r="E67" s="105" t="s">
        <v>183</v>
      </c>
      <c r="F67" s="31">
        <v>12</v>
      </c>
      <c r="G67" s="320">
        <v>91020</v>
      </c>
      <c r="H67" s="320">
        <v>37876</v>
      </c>
      <c r="I67" s="320">
        <v>3600</v>
      </c>
      <c r="J67" s="320">
        <v>12350</v>
      </c>
      <c r="K67" s="320">
        <v>216109</v>
      </c>
      <c r="L67" s="320">
        <v>232710</v>
      </c>
      <c r="M67" s="320">
        <v>10512</v>
      </c>
      <c r="N67" s="320">
        <v>8330</v>
      </c>
      <c r="O67" s="320">
        <v>-4871</v>
      </c>
      <c r="P67" s="320">
        <v>3459</v>
      </c>
      <c r="Q67" s="320">
        <v>-326</v>
      </c>
      <c r="R67" s="320">
        <v>3133</v>
      </c>
      <c r="S67" s="320">
        <v>13645</v>
      </c>
      <c r="T67" s="320">
        <v>376</v>
      </c>
      <c r="U67" s="320">
        <v>1586</v>
      </c>
      <c r="V67" s="320">
        <v>-2319</v>
      </c>
      <c r="W67" s="320">
        <v>-733</v>
      </c>
      <c r="X67" s="320">
        <v>593</v>
      </c>
      <c r="Y67" s="320">
        <v>-140</v>
      </c>
      <c r="Z67" s="320">
        <v>236</v>
      </c>
      <c r="AA67" s="320">
        <v>1664</v>
      </c>
      <c r="AB67" s="320">
        <v>313</v>
      </c>
      <c r="AC67" s="320">
        <v>0</v>
      </c>
      <c r="AD67" s="320">
        <v>313</v>
      </c>
      <c r="AE67" s="320">
        <v>1977</v>
      </c>
      <c r="AF67" s="320">
        <v>174</v>
      </c>
      <c r="AG67" s="320">
        <v>1074</v>
      </c>
      <c r="AH67" s="320">
        <v>1248</v>
      </c>
      <c r="AI67" s="320">
        <v>0</v>
      </c>
      <c r="AJ67" s="320">
        <v>0</v>
      </c>
      <c r="AK67" s="320">
        <v>0</v>
      </c>
      <c r="AL67" s="320">
        <v>858</v>
      </c>
      <c r="AM67" s="320">
        <v>140</v>
      </c>
      <c r="AN67" s="320">
        <v>998</v>
      </c>
      <c r="AO67" s="320">
        <v>431</v>
      </c>
      <c r="AP67" s="320">
        <v>-407</v>
      </c>
      <c r="AQ67" s="320">
        <v>24</v>
      </c>
      <c r="AR67" s="320">
        <v>0</v>
      </c>
      <c r="AS67" s="320">
        <v>0</v>
      </c>
      <c r="AT67" s="320">
        <v>0</v>
      </c>
      <c r="AU67" s="320">
        <v>14015</v>
      </c>
      <c r="AV67" s="320">
        <v>9916</v>
      </c>
      <c r="AW67" s="320">
        <v>0</v>
      </c>
      <c r="AX67" s="320">
        <v>-5803</v>
      </c>
      <c r="AY67" s="320">
        <v>4113</v>
      </c>
      <c r="AZ67" s="320">
        <v>0</v>
      </c>
      <c r="BA67" s="320">
        <v>4113</v>
      </c>
      <c r="BB67" s="320">
        <v>18128</v>
      </c>
      <c r="BE67" s="320">
        <v>14903</v>
      </c>
      <c r="BF67" s="320">
        <v>3225</v>
      </c>
      <c r="BI67" s="320">
        <v>357302</v>
      </c>
      <c r="BJ67" s="320">
        <v>-3695</v>
      </c>
      <c r="BK67" s="320">
        <v>5803</v>
      </c>
      <c r="BL67" s="320">
        <v>2108</v>
      </c>
      <c r="BM67" s="320">
        <v>2108</v>
      </c>
      <c r="BN67" s="320">
        <v>359410</v>
      </c>
      <c r="BO67" s="320">
        <v>100134</v>
      </c>
      <c r="BP67" s="320">
        <v>7971</v>
      </c>
      <c r="BQ67" s="320">
        <v>92163</v>
      </c>
      <c r="BR67" s="320">
        <v>17299</v>
      </c>
      <c r="BS67" s="320">
        <v>5782</v>
      </c>
      <c r="BT67" s="320">
        <v>11517</v>
      </c>
      <c r="BU67" s="320">
        <v>27767</v>
      </c>
      <c r="BV67" s="320">
        <v>24430</v>
      </c>
      <c r="BW67" s="320">
        <v>3337</v>
      </c>
      <c r="BX67" s="320">
        <v>14264</v>
      </c>
      <c r="BY67" s="320">
        <v>2662</v>
      </c>
      <c r="BZ67" s="320">
        <v>11602</v>
      </c>
      <c r="CA67" s="320">
        <v>4681</v>
      </c>
      <c r="CB67" s="320">
        <v>1821</v>
      </c>
      <c r="CC67" s="320">
        <v>2860</v>
      </c>
      <c r="CD67" s="320">
        <v>22046</v>
      </c>
      <c r="CE67" s="320">
        <v>7147</v>
      </c>
      <c r="CF67" s="320">
        <v>14899</v>
      </c>
      <c r="CJ67" s="320">
        <v>63007</v>
      </c>
      <c r="CK67" s="320">
        <v>13684</v>
      </c>
      <c r="CL67" s="320">
        <v>49323</v>
      </c>
      <c r="CM67" s="320">
        <v>0</v>
      </c>
      <c r="CO67" s="320">
        <v>0</v>
      </c>
      <c r="CP67" s="320">
        <v>1852</v>
      </c>
      <c r="CQ67" s="320">
        <v>928</v>
      </c>
      <c r="CR67" s="320">
        <v>924</v>
      </c>
      <c r="CS67" s="320">
        <v>4351</v>
      </c>
      <c r="CT67" s="320">
        <v>238</v>
      </c>
      <c r="CU67" s="320">
        <v>4113</v>
      </c>
      <c r="CV67" s="320">
        <v>3623</v>
      </c>
      <c r="CW67" s="320">
        <v>0</v>
      </c>
      <c r="CX67" s="320">
        <v>3623</v>
      </c>
      <c r="CY67" s="320">
        <v>0</v>
      </c>
      <c r="CZ67" s="320">
        <v>0</v>
      </c>
      <c r="DA67" s="320">
        <v>0</v>
      </c>
      <c r="DB67" s="320">
        <v>7825</v>
      </c>
      <c r="DC67" s="320">
        <v>242</v>
      </c>
      <c r="DD67" s="320">
        <v>7583</v>
      </c>
      <c r="DE67" s="320">
        <v>3879</v>
      </c>
      <c r="DF67" s="320">
        <v>3879</v>
      </c>
      <c r="DI67" s="320">
        <v>0</v>
      </c>
      <c r="DJ67" s="320">
        <v>0</v>
      </c>
      <c r="DK67" s="320">
        <v>3587</v>
      </c>
      <c r="DL67" s="320">
        <v>2625</v>
      </c>
      <c r="DM67" s="320">
        <v>962</v>
      </c>
      <c r="DN67" s="320">
        <v>274315</v>
      </c>
      <c r="DO67" s="320">
        <v>67530</v>
      </c>
      <c r="DP67" s="320">
        <v>206785</v>
      </c>
      <c r="DQ67" s="320">
        <v>15607</v>
      </c>
      <c r="DR67" s="320">
        <v>18220</v>
      </c>
      <c r="DS67" s="320">
        <v>-2613</v>
      </c>
      <c r="DT67" s="320">
        <v>289922</v>
      </c>
      <c r="DU67" s="320">
        <v>85750</v>
      </c>
      <c r="DV67" s="320">
        <v>204172</v>
      </c>
      <c r="DW67" s="320">
        <v>0</v>
      </c>
      <c r="DX67" s="320">
        <v>-1072</v>
      </c>
      <c r="DY67" s="320">
        <v>-1072</v>
      </c>
      <c r="DZ67" s="320">
        <v>28</v>
      </c>
      <c r="EA67" s="320">
        <v>15196</v>
      </c>
      <c r="EB67" s="320">
        <v>901</v>
      </c>
      <c r="EC67" s="320">
        <v>4643</v>
      </c>
      <c r="ED67" s="320">
        <v>248</v>
      </c>
      <c r="EE67" s="320">
        <v>0</v>
      </c>
      <c r="EF67" s="320">
        <v>18938</v>
      </c>
      <c r="EG67" s="320">
        <v>143920</v>
      </c>
      <c r="EH67" s="320">
        <v>27833</v>
      </c>
      <c r="EI67" s="320">
        <v>44356</v>
      </c>
      <c r="EJ67" s="320">
        <v>17713</v>
      </c>
      <c r="EK67" s="320">
        <v>233822</v>
      </c>
      <c r="EL67" s="320">
        <v>10988</v>
      </c>
      <c r="EM67" s="320">
        <v>1675</v>
      </c>
      <c r="EN67" s="320">
        <v>0</v>
      </c>
      <c r="EO67" s="320">
        <v>-5370</v>
      </c>
      <c r="EP67" s="320">
        <v>0</v>
      </c>
      <c r="EQ67" s="320">
        <v>6221</v>
      </c>
      <c r="ER67" s="323">
        <f t="shared" si="14"/>
        <v>309761</v>
      </c>
      <c r="ES67" s="323">
        <f t="shared" si="15"/>
        <v>320749</v>
      </c>
      <c r="ET67" s="323">
        <f t="shared" si="16"/>
        <v>320749</v>
      </c>
      <c r="EU67" s="323">
        <f t="shared" si="10"/>
        <v>-10988</v>
      </c>
      <c r="EV67" s="323">
        <f t="shared" si="17"/>
        <v>86927</v>
      </c>
      <c r="EW67" s="323">
        <f t="shared" si="18"/>
        <v>68707</v>
      </c>
      <c r="EX67" s="323">
        <f t="shared" si="19"/>
        <v>68707</v>
      </c>
      <c r="EY67" s="323">
        <f t="shared" si="20"/>
        <v>49323</v>
      </c>
      <c r="EZ67" s="323">
        <f t="shared" si="21"/>
        <v>43374</v>
      </c>
      <c r="FA67" s="323">
        <f t="shared" si="22"/>
        <v>42650</v>
      </c>
      <c r="FB67" s="323">
        <f t="shared" si="23"/>
        <v>724</v>
      </c>
      <c r="FC67" s="320">
        <v>212286</v>
      </c>
      <c r="FD67" s="320">
        <v>439249</v>
      </c>
      <c r="FE67" s="320">
        <v>8744</v>
      </c>
      <c r="FF67" s="320">
        <v>83841</v>
      </c>
      <c r="FG67" s="320">
        <v>5005</v>
      </c>
      <c r="FH67" s="320">
        <v>2221</v>
      </c>
      <c r="FI67" s="320">
        <v>1966</v>
      </c>
      <c r="FJ67" s="320">
        <v>753312</v>
      </c>
      <c r="FK67" s="320">
        <v>3794</v>
      </c>
      <c r="FL67" s="320">
        <v>5360</v>
      </c>
      <c r="FM67" s="320">
        <v>730</v>
      </c>
      <c r="FN67" s="320">
        <v>0</v>
      </c>
      <c r="FO67" s="320">
        <v>470</v>
      </c>
      <c r="FP67" s="320">
        <v>10750</v>
      </c>
      <c r="FQ67" s="320">
        <v>774416</v>
      </c>
      <c r="FR67" s="320">
        <v>0</v>
      </c>
      <c r="FT67" s="320">
        <v>1084</v>
      </c>
      <c r="FV67" s="320">
        <v>554</v>
      </c>
      <c r="FW67" s="320">
        <v>14947</v>
      </c>
      <c r="FX67" s="320">
        <v>1829</v>
      </c>
      <c r="FY67" s="320">
        <v>18414</v>
      </c>
      <c r="FZ67" s="320">
        <v>792830</v>
      </c>
      <c r="GA67" s="320">
        <v>0</v>
      </c>
      <c r="GB67" s="320">
        <v>14492</v>
      </c>
      <c r="GC67" s="320">
        <v>41798</v>
      </c>
      <c r="GD67" s="320">
        <v>1031</v>
      </c>
      <c r="GE67" s="320">
        <v>0</v>
      </c>
      <c r="GG67" s="320">
        <v>57321</v>
      </c>
      <c r="GH67" s="320">
        <v>0</v>
      </c>
      <c r="GI67" s="320">
        <v>1228</v>
      </c>
      <c r="GJ67" s="320">
        <v>161642</v>
      </c>
      <c r="GK67" s="320">
        <v>125714</v>
      </c>
      <c r="GL67" s="320">
        <v>68229</v>
      </c>
      <c r="GN67" s="320">
        <v>0</v>
      </c>
      <c r="GO67" s="320">
        <v>357971</v>
      </c>
      <c r="GP67" s="320">
        <v>377538</v>
      </c>
      <c r="GQ67" s="320">
        <v>18128</v>
      </c>
      <c r="GR67" s="320">
        <v>359410</v>
      </c>
      <c r="GS67" s="320">
        <v>377538</v>
      </c>
      <c r="GT67" s="320">
        <v>212286</v>
      </c>
      <c r="GU67" s="320">
        <v>17287</v>
      </c>
      <c r="GV67" s="325">
        <f t="shared" si="24"/>
        <v>208435</v>
      </c>
      <c r="GW67" s="325">
        <f t="shared" si="12"/>
        <v>1829</v>
      </c>
      <c r="GX67" s="325">
        <f t="shared" si="25"/>
        <v>206606</v>
      </c>
      <c r="HB67" s="323"/>
    </row>
    <row r="68" spans="1:550" s="320" customFormat="1">
      <c r="A68" s="28" t="s">
        <v>564</v>
      </c>
      <c r="B68" s="28" t="s">
        <v>534</v>
      </c>
      <c r="C68" s="29" t="s">
        <v>242</v>
      </c>
      <c r="D68" s="29" t="s">
        <v>271</v>
      </c>
      <c r="E68" s="105" t="s">
        <v>183</v>
      </c>
      <c r="F68" s="31">
        <v>12</v>
      </c>
      <c r="G68" s="320">
        <v>90340</v>
      </c>
      <c r="H68" s="320">
        <v>42106</v>
      </c>
      <c r="I68" s="320">
        <v>4800</v>
      </c>
      <c r="J68" s="320">
        <v>12312</v>
      </c>
      <c r="K68" s="320">
        <v>235948</v>
      </c>
      <c r="L68" s="320">
        <v>266867</v>
      </c>
      <c r="M68" s="320">
        <v>14829</v>
      </c>
      <c r="N68" s="320">
        <v>11047</v>
      </c>
      <c r="O68" s="320">
        <v>-11122</v>
      </c>
      <c r="P68" s="320">
        <v>-75</v>
      </c>
      <c r="Q68" s="320">
        <v>12</v>
      </c>
      <c r="R68" s="320">
        <v>-63</v>
      </c>
      <c r="S68" s="320">
        <v>14766</v>
      </c>
      <c r="T68" s="320">
        <v>4234</v>
      </c>
      <c r="U68" s="320">
        <v>-3626</v>
      </c>
      <c r="V68" s="320">
        <v>3567</v>
      </c>
      <c r="W68" s="320">
        <v>-59</v>
      </c>
      <c r="X68" s="320">
        <v>0</v>
      </c>
      <c r="Y68" s="320">
        <v>-59</v>
      </c>
      <c r="Z68" s="320">
        <v>4175</v>
      </c>
      <c r="AA68" s="320">
        <v>546</v>
      </c>
      <c r="AB68" s="320">
        <v>-546</v>
      </c>
      <c r="AC68" s="320">
        <v>0</v>
      </c>
      <c r="AD68" s="320">
        <v>-546</v>
      </c>
      <c r="AE68" s="320">
        <v>0</v>
      </c>
      <c r="AF68" s="320">
        <v>168</v>
      </c>
      <c r="AG68" s="320">
        <v>232</v>
      </c>
      <c r="AH68" s="320">
        <v>400</v>
      </c>
      <c r="AI68" s="320">
        <v>4548</v>
      </c>
      <c r="AJ68" s="320">
        <v>-170</v>
      </c>
      <c r="AK68" s="320">
        <v>4378</v>
      </c>
      <c r="AL68" s="320">
        <v>0</v>
      </c>
      <c r="AM68" s="320">
        <v>158</v>
      </c>
      <c r="AN68" s="320">
        <v>158</v>
      </c>
      <c r="AO68" s="320">
        <v>0</v>
      </c>
      <c r="AP68" s="320">
        <v>0</v>
      </c>
      <c r="AQ68" s="320">
        <v>0</v>
      </c>
      <c r="AR68" s="320">
        <v>158</v>
      </c>
      <c r="AS68" s="320">
        <v>0</v>
      </c>
      <c r="AT68" s="320">
        <v>158</v>
      </c>
      <c r="AU68" s="320">
        <v>24483</v>
      </c>
      <c r="AV68" s="320">
        <v>7421</v>
      </c>
      <c r="AW68" s="320">
        <v>0</v>
      </c>
      <c r="AX68" s="320">
        <v>-7869</v>
      </c>
      <c r="AY68" s="320">
        <v>-448</v>
      </c>
      <c r="AZ68" s="320">
        <v>0</v>
      </c>
      <c r="BA68" s="320">
        <v>-448</v>
      </c>
      <c r="BB68" s="320">
        <v>24035</v>
      </c>
      <c r="BE68" s="320">
        <v>19257</v>
      </c>
      <c r="BF68" s="320">
        <v>4778</v>
      </c>
      <c r="BI68" s="320">
        <v>325097</v>
      </c>
      <c r="BJ68" s="320">
        <v>-34660</v>
      </c>
      <c r="BK68" s="320">
        <v>7869</v>
      </c>
      <c r="BL68" s="320">
        <v>-26791</v>
      </c>
      <c r="BM68" s="320">
        <v>-26791</v>
      </c>
      <c r="BN68" s="320">
        <v>298306</v>
      </c>
      <c r="BO68" s="320">
        <v>102711</v>
      </c>
      <c r="BP68" s="320">
        <v>5265</v>
      </c>
      <c r="BQ68" s="320">
        <v>97446</v>
      </c>
      <c r="BR68" s="320">
        <v>16243</v>
      </c>
      <c r="BS68" s="320">
        <v>4444</v>
      </c>
      <c r="BT68" s="320">
        <v>11799</v>
      </c>
      <c r="BU68" s="320">
        <v>52112</v>
      </c>
      <c r="BV68" s="320">
        <v>48976</v>
      </c>
      <c r="BW68" s="320">
        <v>3136</v>
      </c>
      <c r="BX68" s="320">
        <v>14860</v>
      </c>
      <c r="BY68" s="320">
        <v>958</v>
      </c>
      <c r="BZ68" s="320">
        <v>13902</v>
      </c>
      <c r="CA68" s="320">
        <v>6441</v>
      </c>
      <c r="CB68" s="320">
        <v>5631</v>
      </c>
      <c r="CC68" s="320">
        <v>810</v>
      </c>
      <c r="CD68" s="320">
        <v>16008</v>
      </c>
      <c r="CE68" s="320">
        <v>7040</v>
      </c>
      <c r="CF68" s="320">
        <v>8968</v>
      </c>
      <c r="CJ68" s="320">
        <v>79867</v>
      </c>
      <c r="CK68" s="320">
        <v>14892</v>
      </c>
      <c r="CL68" s="320">
        <v>64975</v>
      </c>
      <c r="CM68" s="320">
        <v>0</v>
      </c>
      <c r="CO68" s="320">
        <v>0</v>
      </c>
      <c r="CP68" s="320">
        <v>6727</v>
      </c>
      <c r="CQ68" s="320">
        <v>1858</v>
      </c>
      <c r="CR68" s="320">
        <v>4869</v>
      </c>
      <c r="CS68" s="320">
        <v>3238</v>
      </c>
      <c r="CT68" s="320">
        <v>9</v>
      </c>
      <c r="CU68" s="320">
        <v>3229</v>
      </c>
      <c r="CV68" s="320">
        <v>3954</v>
      </c>
      <c r="CW68" s="320">
        <v>0</v>
      </c>
      <c r="CX68" s="320">
        <v>3954</v>
      </c>
      <c r="CY68" s="320">
        <v>0</v>
      </c>
      <c r="CZ68" s="320">
        <v>0</v>
      </c>
      <c r="DA68" s="320">
        <v>0</v>
      </c>
      <c r="DB68" s="320">
        <v>19577</v>
      </c>
      <c r="DC68" s="320">
        <v>10897</v>
      </c>
      <c r="DD68" s="320">
        <v>8680</v>
      </c>
      <c r="DE68" s="320">
        <v>7522</v>
      </c>
      <c r="DF68" s="320">
        <v>7522</v>
      </c>
      <c r="DI68" s="320">
        <v>0</v>
      </c>
      <c r="DJ68" s="320">
        <v>0</v>
      </c>
      <c r="DK68" s="320">
        <v>0</v>
      </c>
      <c r="DL68" s="320">
        <v>0</v>
      </c>
      <c r="DM68" s="320">
        <v>0</v>
      </c>
      <c r="DN68" s="320">
        <v>329260</v>
      </c>
      <c r="DO68" s="320">
        <v>99970</v>
      </c>
      <c r="DP68" s="320">
        <v>229290</v>
      </c>
      <c r="DQ68" s="320">
        <v>31748</v>
      </c>
      <c r="DR68" s="320">
        <v>32852</v>
      </c>
      <c r="DS68" s="320">
        <v>-1104</v>
      </c>
      <c r="DT68" s="320">
        <v>361008</v>
      </c>
      <c r="DU68" s="320">
        <v>132822</v>
      </c>
      <c r="DV68" s="320">
        <v>228186</v>
      </c>
      <c r="DW68" s="320">
        <v>-140</v>
      </c>
      <c r="DX68" s="320">
        <v>0</v>
      </c>
      <c r="DY68" s="320">
        <v>-140</v>
      </c>
      <c r="DZ68" s="320">
        <v>2966</v>
      </c>
      <c r="EA68" s="320">
        <v>18375</v>
      </c>
      <c r="EB68" s="320">
        <v>235</v>
      </c>
      <c r="EC68" s="320">
        <v>1252</v>
      </c>
      <c r="ED68" s="320">
        <v>0</v>
      </c>
      <c r="EE68" s="320">
        <v>-806</v>
      </c>
      <c r="EF68" s="320">
        <v>19392</v>
      </c>
      <c r="EG68" s="320">
        <v>124910</v>
      </c>
      <c r="EH68" s="320">
        <v>73708</v>
      </c>
      <c r="EI68" s="320">
        <v>37330</v>
      </c>
      <c r="EJ68" s="320">
        <v>17031</v>
      </c>
      <c r="EK68" s="320">
        <v>252979</v>
      </c>
      <c r="EL68" s="320">
        <v>7421</v>
      </c>
      <c r="EM68" s="320">
        <v>-4543</v>
      </c>
      <c r="EN68" s="320">
        <v>806</v>
      </c>
      <c r="EO68" s="320">
        <v>-30923</v>
      </c>
      <c r="EP68" s="320">
        <v>0</v>
      </c>
      <c r="EQ68" s="320">
        <v>-27239</v>
      </c>
      <c r="ER68" s="323">
        <f t="shared" si="14"/>
        <v>380635</v>
      </c>
      <c r="ES68" s="323">
        <f t="shared" si="15"/>
        <v>388056</v>
      </c>
      <c r="ET68" s="323">
        <f t="shared" si="16"/>
        <v>388056</v>
      </c>
      <c r="EU68" s="323">
        <f t="shared" si="10"/>
        <v>-7421</v>
      </c>
      <c r="EV68" s="323">
        <f t="shared" si="17"/>
        <v>135077</v>
      </c>
      <c r="EW68" s="323">
        <f t="shared" si="18"/>
        <v>102225</v>
      </c>
      <c r="EX68" s="323">
        <f t="shared" si="19"/>
        <v>102225</v>
      </c>
      <c r="EY68" s="323">
        <f t="shared" si="20"/>
        <v>64975</v>
      </c>
      <c r="EZ68" s="323">
        <f t="shared" si="21"/>
        <v>83860</v>
      </c>
      <c r="FA68" s="323">
        <f t="shared" si="22"/>
        <v>81828</v>
      </c>
      <c r="FB68" s="323">
        <f t="shared" si="23"/>
        <v>2032</v>
      </c>
      <c r="FC68" s="320">
        <v>381536</v>
      </c>
      <c r="FD68" s="320">
        <v>329563</v>
      </c>
      <c r="FE68" s="320">
        <v>9449</v>
      </c>
      <c r="FF68" s="320">
        <v>47734</v>
      </c>
      <c r="FG68" s="320">
        <v>65</v>
      </c>
      <c r="FH68" s="320">
        <v>11142</v>
      </c>
      <c r="FI68" s="320">
        <v>10106</v>
      </c>
      <c r="FJ68" s="320">
        <v>789595</v>
      </c>
      <c r="FK68" s="320">
        <v>1180</v>
      </c>
      <c r="FL68" s="320">
        <v>0</v>
      </c>
      <c r="FM68" s="320">
        <v>74</v>
      </c>
      <c r="FN68" s="320">
        <v>0</v>
      </c>
      <c r="FO68" s="320">
        <v>0</v>
      </c>
      <c r="FP68" s="320">
        <v>152</v>
      </c>
      <c r="FQ68" s="320">
        <v>791001</v>
      </c>
      <c r="FR68" s="320">
        <v>0</v>
      </c>
      <c r="FT68" s="320">
        <v>2200</v>
      </c>
      <c r="FV68" s="320">
        <v>1111</v>
      </c>
      <c r="FW68" s="320">
        <v>30873</v>
      </c>
      <c r="FX68" s="320">
        <v>0</v>
      </c>
      <c r="FY68" s="320">
        <v>34184</v>
      </c>
      <c r="FZ68" s="320">
        <v>825185</v>
      </c>
      <c r="GA68" s="320">
        <v>2017</v>
      </c>
      <c r="GB68" s="320">
        <v>31542</v>
      </c>
      <c r="GC68" s="320">
        <v>34137</v>
      </c>
      <c r="GD68" s="320">
        <v>3815</v>
      </c>
      <c r="GE68" s="320">
        <v>0</v>
      </c>
      <c r="GG68" s="320">
        <v>71511</v>
      </c>
      <c r="GH68" s="320">
        <v>0</v>
      </c>
      <c r="GI68" s="320">
        <v>0</v>
      </c>
      <c r="GJ68" s="320">
        <v>146704</v>
      </c>
      <c r="GK68" s="320">
        <v>190882</v>
      </c>
      <c r="GL68" s="320">
        <v>91442</v>
      </c>
      <c r="GN68" s="320">
        <v>0</v>
      </c>
      <c r="GO68" s="320">
        <v>431333</v>
      </c>
      <c r="GP68" s="320">
        <v>322341</v>
      </c>
      <c r="GQ68" s="320">
        <v>24035</v>
      </c>
      <c r="GR68" s="320">
        <v>298306</v>
      </c>
      <c r="GS68" s="320">
        <v>322341</v>
      </c>
      <c r="GT68" s="320">
        <v>381536</v>
      </c>
      <c r="GU68" s="320">
        <v>33053</v>
      </c>
      <c r="GV68" s="325">
        <f t="shared" si="24"/>
        <v>315883</v>
      </c>
      <c r="GW68" s="325">
        <f t="shared" si="12"/>
        <v>0</v>
      </c>
      <c r="GX68" s="325">
        <f t="shared" si="25"/>
        <v>315883</v>
      </c>
      <c r="HB68" s="323"/>
    </row>
    <row r="69" spans="1:550" s="320" customFormat="1" ht="15.75" thickBot="1">
      <c r="A69" s="28" t="s">
        <v>565</v>
      </c>
      <c r="B69" s="28" t="s">
        <v>534</v>
      </c>
      <c r="C69" s="29" t="s">
        <v>242</v>
      </c>
      <c r="D69" s="29" t="s">
        <v>205</v>
      </c>
      <c r="E69" s="105" t="s">
        <v>183</v>
      </c>
      <c r="F69" s="31">
        <v>12</v>
      </c>
      <c r="G69" s="321">
        <v>175990</v>
      </c>
      <c r="H69" s="321">
        <v>73847</v>
      </c>
      <c r="I69" s="321">
        <v>6500</v>
      </c>
      <c r="J69" s="321">
        <v>26105</v>
      </c>
      <c r="K69" s="321">
        <v>378275</v>
      </c>
      <c r="L69" s="321">
        <v>417937</v>
      </c>
      <c r="M69" s="321">
        <v>19574</v>
      </c>
      <c r="N69" s="321">
        <v>-6363</v>
      </c>
      <c r="O69" s="321">
        <v>23868</v>
      </c>
      <c r="P69" s="321">
        <v>17505</v>
      </c>
      <c r="Q69" s="321">
        <v>-11867</v>
      </c>
      <c r="R69" s="321">
        <v>5638</v>
      </c>
      <c r="S69" s="321">
        <v>25212</v>
      </c>
      <c r="T69" s="321">
        <v>926</v>
      </c>
      <c r="U69" s="321">
        <v>-12504</v>
      </c>
      <c r="V69" s="321">
        <v>12504</v>
      </c>
      <c r="W69" s="321">
        <v>0</v>
      </c>
      <c r="X69" s="321">
        <v>0</v>
      </c>
      <c r="Y69" s="321">
        <v>0</v>
      </c>
      <c r="Z69" s="321">
        <v>926</v>
      </c>
      <c r="AA69" s="321">
        <v>0</v>
      </c>
      <c r="AB69" s="321">
        <v>0</v>
      </c>
      <c r="AC69" s="321">
        <v>0</v>
      </c>
      <c r="AD69" s="321">
        <v>0</v>
      </c>
      <c r="AE69" s="321">
        <v>0</v>
      </c>
      <c r="AF69" s="321">
        <v>0</v>
      </c>
      <c r="AG69" s="321">
        <v>0</v>
      </c>
      <c r="AH69" s="321">
        <v>0</v>
      </c>
      <c r="AI69" s="321">
        <v>68108</v>
      </c>
      <c r="AJ69" s="321">
        <v>6230</v>
      </c>
      <c r="AK69" s="321">
        <v>74338</v>
      </c>
      <c r="AL69" s="321">
        <v>0</v>
      </c>
      <c r="AM69" s="321">
        <v>0</v>
      </c>
      <c r="AN69" s="321">
        <v>0</v>
      </c>
      <c r="AO69" s="321">
        <v>9851</v>
      </c>
      <c r="AP69" s="321">
        <v>2418</v>
      </c>
      <c r="AQ69" s="321">
        <v>12269</v>
      </c>
      <c r="AR69" s="321">
        <v>0</v>
      </c>
      <c r="AS69" s="321">
        <v>0</v>
      </c>
      <c r="AT69" s="321">
        <v>0</v>
      </c>
      <c r="AU69" s="321">
        <v>98459</v>
      </c>
      <c r="AV69" s="321">
        <v>-18867</v>
      </c>
      <c r="AW69" s="321">
        <v>0</v>
      </c>
      <c r="AX69" s="321">
        <v>33153</v>
      </c>
      <c r="AY69" s="321">
        <v>14286</v>
      </c>
      <c r="AZ69" s="321">
        <v>0</v>
      </c>
      <c r="BA69" s="321">
        <v>14286</v>
      </c>
      <c r="BB69" s="321">
        <v>112745</v>
      </c>
      <c r="BC69" s="321"/>
      <c r="BD69" s="321"/>
      <c r="BE69" s="321">
        <v>38407</v>
      </c>
      <c r="BF69" s="321">
        <v>74338</v>
      </c>
      <c r="BG69" s="321"/>
      <c r="BH69" s="321"/>
      <c r="BI69" s="321">
        <v>658393</v>
      </c>
      <c r="BJ69" s="321">
        <v>-36927</v>
      </c>
      <c r="BK69" s="321">
        <v>-33153</v>
      </c>
      <c r="BL69" s="321">
        <v>-70080</v>
      </c>
      <c r="BM69" s="321">
        <v>-70080</v>
      </c>
      <c r="BN69" s="321">
        <v>588313</v>
      </c>
      <c r="BO69" s="321">
        <v>188737</v>
      </c>
      <c r="BP69" s="321">
        <v>7849</v>
      </c>
      <c r="BQ69" s="321">
        <v>180888</v>
      </c>
      <c r="BR69" s="321">
        <v>24339</v>
      </c>
      <c r="BS69" s="321">
        <v>3023</v>
      </c>
      <c r="BT69" s="321">
        <v>21316</v>
      </c>
      <c r="BU69" s="321">
        <v>70858</v>
      </c>
      <c r="BV69" s="321">
        <v>59421</v>
      </c>
      <c r="BW69" s="321">
        <v>11437</v>
      </c>
      <c r="BX69" s="321">
        <v>31428</v>
      </c>
      <c r="BY69" s="321">
        <v>5210</v>
      </c>
      <c r="BZ69" s="321">
        <v>26218</v>
      </c>
      <c r="CA69" s="321">
        <v>15501</v>
      </c>
      <c r="CB69" s="321">
        <v>5274</v>
      </c>
      <c r="CC69" s="321">
        <v>10227</v>
      </c>
      <c r="CD69" s="321">
        <v>23285</v>
      </c>
      <c r="CE69" s="321">
        <v>1137</v>
      </c>
      <c r="CF69" s="321">
        <v>22148</v>
      </c>
      <c r="CG69" s="321"/>
      <c r="CH69" s="321"/>
      <c r="CI69" s="321"/>
      <c r="CJ69" s="321">
        <v>99364</v>
      </c>
      <c r="CK69" s="321">
        <v>19321</v>
      </c>
      <c r="CL69" s="321">
        <v>80043</v>
      </c>
      <c r="CM69" s="321">
        <v>0</v>
      </c>
      <c r="CN69" s="321"/>
      <c r="CO69" s="321">
        <v>0</v>
      </c>
      <c r="CP69" s="321">
        <v>10640</v>
      </c>
      <c r="CQ69" s="321">
        <v>8797</v>
      </c>
      <c r="CR69" s="321">
        <v>1843</v>
      </c>
      <c r="CS69" s="321">
        <v>4998</v>
      </c>
      <c r="CT69" s="321">
        <v>62</v>
      </c>
      <c r="CU69" s="321">
        <v>4936</v>
      </c>
      <c r="CV69" s="321">
        <v>275</v>
      </c>
      <c r="CW69" s="321">
        <v>0</v>
      </c>
      <c r="CX69" s="321">
        <v>275</v>
      </c>
      <c r="CY69" s="321">
        <v>0</v>
      </c>
      <c r="CZ69" s="321">
        <v>0</v>
      </c>
      <c r="DA69" s="321">
        <v>0</v>
      </c>
      <c r="DB69" s="321">
        <v>14138</v>
      </c>
      <c r="DC69" s="321">
        <v>520</v>
      </c>
      <c r="DD69" s="321">
        <v>13618</v>
      </c>
      <c r="DE69" s="321">
        <v>6143</v>
      </c>
      <c r="DF69" s="321">
        <v>6143</v>
      </c>
      <c r="DG69" s="321"/>
      <c r="DH69" s="321"/>
      <c r="DI69" s="321">
        <v>1143</v>
      </c>
      <c r="DJ69" s="321">
        <v>0</v>
      </c>
      <c r="DK69" s="321">
        <v>1143</v>
      </c>
      <c r="DL69" s="321">
        <v>0</v>
      </c>
      <c r="DM69" s="321">
        <v>1143</v>
      </c>
      <c r="DN69" s="321">
        <v>490849</v>
      </c>
      <c r="DO69" s="321">
        <v>110614</v>
      </c>
      <c r="DP69" s="321">
        <v>380235</v>
      </c>
      <c r="DQ69" s="321">
        <v>48987</v>
      </c>
      <c r="DR69" s="321">
        <v>41233</v>
      </c>
      <c r="DS69" s="321">
        <v>7754</v>
      </c>
      <c r="DT69" s="321">
        <v>539836</v>
      </c>
      <c r="DU69" s="321">
        <v>151847</v>
      </c>
      <c r="DV69" s="321">
        <v>387989</v>
      </c>
      <c r="DW69" s="321">
        <v>802</v>
      </c>
      <c r="DX69" s="321">
        <v>0</v>
      </c>
      <c r="DY69" s="321">
        <v>802</v>
      </c>
      <c r="DZ69" s="321">
        <v>-4870</v>
      </c>
      <c r="EA69" s="321">
        <v>26939</v>
      </c>
      <c r="EB69" s="321">
        <v>4892</v>
      </c>
      <c r="EC69" s="321">
        <v>1293</v>
      </c>
      <c r="ED69" s="321">
        <v>0</v>
      </c>
      <c r="EE69" s="321">
        <v>0</v>
      </c>
      <c r="EF69" s="321">
        <v>23340</v>
      </c>
      <c r="EG69" s="321">
        <v>234027</v>
      </c>
      <c r="EH69" s="321">
        <v>75601</v>
      </c>
      <c r="EI69" s="321">
        <v>68647</v>
      </c>
      <c r="EJ69" s="321">
        <v>18255</v>
      </c>
      <c r="EK69" s="321">
        <v>396530</v>
      </c>
      <c r="EL69" s="321">
        <v>-18867</v>
      </c>
      <c r="EM69" s="321">
        <v>-7264</v>
      </c>
      <c r="EN69" s="321">
        <v>-31</v>
      </c>
      <c r="EO69" s="321">
        <v>-29632</v>
      </c>
      <c r="EP69" s="321">
        <v>0</v>
      </c>
      <c r="EQ69" s="321">
        <v>-55794</v>
      </c>
      <c r="ER69" s="324">
        <f t="shared" si="14"/>
        <v>568068</v>
      </c>
      <c r="ES69" s="324">
        <f t="shared" si="15"/>
        <v>549201</v>
      </c>
      <c r="ET69" s="324">
        <f t="shared" si="16"/>
        <v>549201</v>
      </c>
      <c r="EU69" s="324">
        <f t="shared" si="10"/>
        <v>18867</v>
      </c>
      <c r="EV69" s="324">
        <f t="shared" si="17"/>
        <v>152671</v>
      </c>
      <c r="EW69" s="324">
        <f t="shared" si="18"/>
        <v>111438</v>
      </c>
      <c r="EX69" s="324">
        <f t="shared" si="19"/>
        <v>111438</v>
      </c>
      <c r="EY69" s="324">
        <f t="shared" si="20"/>
        <v>80043</v>
      </c>
      <c r="EZ69" s="324">
        <f t="shared" si="21"/>
        <v>119845</v>
      </c>
      <c r="FA69" s="324">
        <f t="shared" si="22"/>
        <v>100654</v>
      </c>
      <c r="FB69" s="324">
        <f t="shared" si="23"/>
        <v>19191</v>
      </c>
      <c r="FC69" s="321">
        <v>439711</v>
      </c>
      <c r="FD69" s="321">
        <v>652328</v>
      </c>
      <c r="FE69" s="321">
        <v>17106</v>
      </c>
      <c r="FF69" s="321">
        <v>186114</v>
      </c>
      <c r="FG69" s="321">
        <v>298</v>
      </c>
      <c r="FH69" s="321">
        <v>25569</v>
      </c>
      <c r="FI69" s="321">
        <v>12954</v>
      </c>
      <c r="FJ69" s="321">
        <v>1334080</v>
      </c>
      <c r="FK69" s="321">
        <v>677</v>
      </c>
      <c r="FL69" s="321">
        <v>0</v>
      </c>
      <c r="FM69" s="321">
        <v>0</v>
      </c>
      <c r="FN69" s="321">
        <v>0</v>
      </c>
      <c r="FO69" s="321">
        <v>160</v>
      </c>
      <c r="FP69" s="321">
        <v>1812</v>
      </c>
      <c r="FQ69" s="321">
        <v>1336729</v>
      </c>
      <c r="FR69" s="321">
        <v>101476</v>
      </c>
      <c r="FS69" s="321"/>
      <c r="FT69" s="321">
        <v>0</v>
      </c>
      <c r="FU69" s="321"/>
      <c r="FV69" s="321">
        <v>1350</v>
      </c>
      <c r="FW69" s="321">
        <v>34233</v>
      </c>
      <c r="FX69" s="321">
        <v>11980</v>
      </c>
      <c r="FY69" s="321">
        <v>149039</v>
      </c>
      <c r="FZ69" s="321">
        <v>1485768</v>
      </c>
      <c r="GA69" s="321">
        <v>0</v>
      </c>
      <c r="GB69" s="321">
        <v>94595</v>
      </c>
      <c r="GC69" s="321">
        <v>67990</v>
      </c>
      <c r="GD69" s="321">
        <v>433</v>
      </c>
      <c r="GE69" s="321">
        <v>0</v>
      </c>
      <c r="GF69" s="321"/>
      <c r="GG69" s="321">
        <v>163018</v>
      </c>
      <c r="GH69" s="321">
        <v>358</v>
      </c>
      <c r="GI69" s="321">
        <v>0</v>
      </c>
      <c r="GJ69" s="321">
        <v>164504</v>
      </c>
      <c r="GK69" s="321">
        <v>383796</v>
      </c>
      <c r="GL69" s="321">
        <v>73034</v>
      </c>
      <c r="GM69" s="321"/>
      <c r="GN69" s="321">
        <v>0</v>
      </c>
      <c r="GO69" s="321">
        <v>621692</v>
      </c>
      <c r="GP69" s="321">
        <v>701058</v>
      </c>
      <c r="GQ69" s="321">
        <v>112745</v>
      </c>
      <c r="GR69" s="321">
        <v>588313</v>
      </c>
      <c r="GS69" s="321">
        <v>701058</v>
      </c>
      <c r="GT69" s="321">
        <v>439711</v>
      </c>
      <c r="GU69" s="321">
        <v>30952</v>
      </c>
      <c r="GV69" s="325">
        <f t="shared" si="24"/>
        <v>551425</v>
      </c>
      <c r="GW69" s="325">
        <f t="shared" si="12"/>
        <v>113456</v>
      </c>
      <c r="GX69" s="325">
        <f t="shared" si="25"/>
        <v>437969</v>
      </c>
      <c r="GY69" s="321"/>
      <c r="GZ69" s="321"/>
      <c r="HA69" s="321"/>
      <c r="HB69" s="324"/>
      <c r="HC69" s="321"/>
      <c r="HD69" s="321"/>
      <c r="HE69" s="321"/>
      <c r="HF69" s="321"/>
      <c r="HG69" s="321"/>
      <c r="HH69" s="321"/>
      <c r="HI69" s="321"/>
      <c r="HJ69" s="321"/>
      <c r="HK69" s="321"/>
      <c r="HL69" s="321"/>
      <c r="HM69" s="321"/>
      <c r="HN69" s="321"/>
      <c r="HO69" s="321"/>
      <c r="HP69" s="321"/>
      <c r="HQ69" s="321"/>
      <c r="HR69" s="321"/>
      <c r="HS69" s="321"/>
      <c r="HT69" s="321"/>
      <c r="HU69" s="321"/>
      <c r="HV69" s="321"/>
      <c r="HW69" s="321"/>
      <c r="HX69" s="321"/>
      <c r="HY69" s="321"/>
      <c r="HZ69" s="321"/>
      <c r="IA69" s="321"/>
      <c r="IB69" s="321"/>
      <c r="IC69" s="321"/>
      <c r="ID69" s="321"/>
      <c r="IE69" s="321"/>
      <c r="IF69" s="321"/>
      <c r="IG69" s="321"/>
      <c r="IH69" s="321"/>
      <c r="II69" s="321"/>
      <c r="IJ69" s="321"/>
      <c r="IK69" s="321"/>
      <c r="IL69" s="321"/>
      <c r="IM69" s="321"/>
      <c r="IN69" s="321"/>
      <c r="IO69" s="321"/>
      <c r="IP69" s="321"/>
      <c r="IQ69" s="321"/>
      <c r="IR69" s="321"/>
      <c r="IS69" s="321"/>
      <c r="IT69" s="321"/>
      <c r="IU69" s="321"/>
      <c r="IV69" s="321"/>
      <c r="IW69" s="321"/>
      <c r="IX69" s="321"/>
      <c r="IY69" s="321"/>
      <c r="IZ69" s="321"/>
      <c r="JA69" s="321"/>
      <c r="JB69" s="321"/>
      <c r="JC69" s="321"/>
      <c r="JD69" s="321"/>
      <c r="JE69" s="321"/>
      <c r="JF69" s="321"/>
      <c r="JG69" s="321"/>
      <c r="JH69" s="321"/>
      <c r="JI69" s="321"/>
      <c r="JJ69" s="321"/>
      <c r="JK69" s="321"/>
      <c r="JL69" s="321"/>
      <c r="JM69" s="321"/>
      <c r="JN69" s="321"/>
      <c r="JO69" s="321"/>
      <c r="JP69" s="321"/>
      <c r="JQ69" s="321"/>
      <c r="JR69" s="321"/>
      <c r="JS69" s="321"/>
      <c r="JT69" s="321"/>
      <c r="JU69" s="321"/>
      <c r="JV69" s="321"/>
      <c r="JW69" s="321"/>
      <c r="JX69" s="321"/>
      <c r="JY69" s="321"/>
      <c r="JZ69" s="321"/>
      <c r="KA69" s="321"/>
      <c r="KB69" s="321"/>
      <c r="KC69" s="321"/>
      <c r="KD69" s="321"/>
      <c r="KE69" s="321"/>
      <c r="KF69" s="321"/>
      <c r="KG69" s="321"/>
      <c r="KH69" s="321"/>
      <c r="KI69" s="321"/>
      <c r="KJ69" s="321"/>
      <c r="KK69" s="321"/>
      <c r="KL69" s="321"/>
      <c r="KM69" s="321"/>
      <c r="KN69" s="321"/>
      <c r="KO69" s="321"/>
      <c r="KP69" s="321"/>
      <c r="KQ69" s="321"/>
      <c r="KR69" s="321"/>
      <c r="KS69" s="321"/>
      <c r="KT69" s="321"/>
      <c r="KU69" s="321"/>
      <c r="KV69" s="321"/>
      <c r="KW69" s="321"/>
      <c r="KX69" s="321"/>
      <c r="KY69" s="321"/>
      <c r="KZ69" s="321"/>
      <c r="LA69" s="321"/>
      <c r="LB69" s="321"/>
      <c r="LC69" s="321"/>
      <c r="LD69" s="321"/>
      <c r="LE69" s="321"/>
      <c r="LF69" s="321"/>
      <c r="LG69" s="321"/>
      <c r="LH69" s="321"/>
      <c r="LI69" s="321"/>
      <c r="LJ69" s="321"/>
      <c r="LK69" s="321"/>
      <c r="LL69" s="321"/>
      <c r="LM69" s="321"/>
      <c r="LN69" s="321"/>
      <c r="LO69" s="321"/>
      <c r="LP69" s="321"/>
      <c r="LQ69" s="321"/>
      <c r="LR69" s="321"/>
      <c r="LS69" s="321"/>
      <c r="LT69" s="321"/>
      <c r="LU69" s="321"/>
      <c r="LV69" s="321"/>
      <c r="LW69" s="321"/>
      <c r="LX69" s="321"/>
      <c r="LY69" s="321"/>
      <c r="LZ69" s="321"/>
      <c r="MA69" s="321"/>
      <c r="MB69" s="321"/>
      <c r="MC69" s="321"/>
      <c r="MD69" s="321"/>
      <c r="ME69" s="321"/>
      <c r="MF69" s="321"/>
      <c r="MG69" s="321"/>
      <c r="MH69" s="321"/>
      <c r="MI69" s="321"/>
      <c r="MJ69" s="321"/>
      <c r="MK69" s="321"/>
      <c r="ML69" s="321"/>
      <c r="MM69" s="321"/>
      <c r="MN69" s="321"/>
      <c r="MO69" s="321"/>
      <c r="MP69" s="321"/>
      <c r="MQ69" s="321"/>
      <c r="MR69" s="321"/>
      <c r="MS69" s="321"/>
      <c r="MT69" s="321"/>
      <c r="MU69" s="321"/>
      <c r="MV69" s="321"/>
      <c r="MW69" s="321"/>
      <c r="MX69" s="321"/>
      <c r="MY69" s="321"/>
      <c r="MZ69" s="321"/>
      <c r="NA69" s="321"/>
      <c r="NB69" s="321"/>
      <c r="NC69" s="321"/>
      <c r="ND69" s="321"/>
      <c r="NE69" s="321"/>
      <c r="NF69" s="321"/>
      <c r="NG69" s="321"/>
      <c r="NH69" s="321"/>
      <c r="NI69" s="321"/>
      <c r="NJ69" s="321"/>
      <c r="NK69" s="321"/>
      <c r="NL69" s="321"/>
      <c r="NM69" s="321"/>
      <c r="NN69" s="321"/>
      <c r="NO69" s="321"/>
      <c r="NP69" s="321"/>
      <c r="NQ69" s="321"/>
      <c r="NR69" s="321"/>
      <c r="NS69" s="321"/>
      <c r="NT69" s="321"/>
      <c r="NU69" s="321"/>
      <c r="NV69" s="321"/>
      <c r="NW69" s="321"/>
      <c r="NX69" s="321"/>
      <c r="NY69" s="321"/>
      <c r="NZ69" s="321"/>
      <c r="OA69" s="321"/>
      <c r="OB69" s="321"/>
      <c r="OC69" s="321"/>
      <c r="OD69" s="321"/>
      <c r="OE69" s="321"/>
      <c r="OF69" s="321"/>
      <c r="OG69" s="321"/>
      <c r="OH69" s="321"/>
      <c r="OI69" s="321"/>
      <c r="OJ69" s="321"/>
      <c r="OK69" s="321"/>
      <c r="OL69" s="321"/>
      <c r="OM69" s="321"/>
      <c r="ON69" s="321"/>
      <c r="OO69" s="321"/>
      <c r="OP69" s="321"/>
      <c r="OQ69" s="321"/>
      <c r="OR69" s="321"/>
      <c r="OS69" s="321"/>
      <c r="OT69" s="321"/>
      <c r="OU69" s="321"/>
      <c r="OV69" s="321"/>
      <c r="OW69" s="321"/>
      <c r="OX69" s="321"/>
      <c r="OY69" s="321"/>
      <c r="OZ69" s="321"/>
      <c r="PA69" s="321"/>
      <c r="PB69" s="321"/>
      <c r="PC69" s="321"/>
      <c r="PD69" s="321"/>
      <c r="PE69" s="321"/>
      <c r="PF69" s="321"/>
      <c r="PG69" s="321"/>
      <c r="PH69" s="321"/>
      <c r="PI69" s="321"/>
      <c r="PJ69" s="321"/>
      <c r="PK69" s="321"/>
      <c r="PL69" s="321"/>
      <c r="PM69" s="321"/>
      <c r="PN69" s="321"/>
      <c r="PO69" s="321"/>
      <c r="PP69" s="321"/>
      <c r="PQ69" s="321"/>
      <c r="PR69" s="321"/>
      <c r="PS69" s="321"/>
      <c r="PT69" s="321"/>
      <c r="PU69" s="321"/>
      <c r="PV69" s="321"/>
      <c r="PW69" s="321"/>
      <c r="PX69" s="321"/>
      <c r="PY69" s="321"/>
      <c r="PZ69" s="321"/>
      <c r="QA69" s="321"/>
      <c r="QB69" s="321"/>
      <c r="QC69" s="321"/>
      <c r="QD69" s="321"/>
      <c r="QE69" s="321"/>
      <c r="QF69" s="321"/>
      <c r="QG69" s="321"/>
      <c r="QH69" s="321"/>
      <c r="QI69" s="321"/>
      <c r="QJ69" s="321"/>
      <c r="QK69" s="321"/>
      <c r="QL69" s="321"/>
      <c r="QM69" s="321"/>
      <c r="QN69" s="321"/>
      <c r="QO69" s="321"/>
      <c r="QP69" s="321"/>
      <c r="QQ69" s="321"/>
      <c r="QR69" s="321"/>
      <c r="QS69" s="321"/>
      <c r="QT69" s="321"/>
      <c r="QU69" s="321"/>
      <c r="QV69" s="321"/>
      <c r="QW69" s="321"/>
      <c r="QX69" s="321"/>
      <c r="QY69" s="321"/>
      <c r="QZ69" s="321"/>
      <c r="RA69" s="321"/>
      <c r="RB69" s="321"/>
      <c r="RC69" s="321"/>
      <c r="RD69" s="321"/>
      <c r="RE69" s="321"/>
      <c r="RF69" s="321"/>
      <c r="RG69" s="321"/>
      <c r="RH69" s="321"/>
      <c r="RI69" s="321"/>
      <c r="RJ69" s="321"/>
      <c r="RK69" s="321"/>
      <c r="RL69" s="321"/>
      <c r="RM69" s="321"/>
      <c r="RN69" s="321"/>
      <c r="RO69" s="321"/>
      <c r="RP69" s="321"/>
      <c r="RQ69" s="321"/>
      <c r="RR69" s="321"/>
      <c r="RS69" s="321"/>
      <c r="RT69" s="321"/>
      <c r="RU69" s="321"/>
      <c r="RV69" s="321"/>
      <c r="RW69" s="321"/>
      <c r="RX69" s="321"/>
      <c r="RY69" s="321"/>
      <c r="RZ69" s="321"/>
      <c r="SA69" s="321"/>
      <c r="SB69" s="321"/>
      <c r="SC69" s="321"/>
      <c r="SD69" s="321"/>
      <c r="SE69" s="321"/>
      <c r="SF69" s="321"/>
      <c r="SG69" s="321"/>
      <c r="SH69" s="321"/>
      <c r="SI69" s="321"/>
      <c r="SJ69" s="321"/>
      <c r="SK69" s="321"/>
      <c r="SL69" s="321"/>
      <c r="SM69" s="321"/>
      <c r="SN69" s="321"/>
      <c r="SO69" s="321"/>
      <c r="SP69" s="321"/>
      <c r="SQ69" s="321"/>
      <c r="SR69" s="321"/>
      <c r="SS69" s="321"/>
      <c r="ST69" s="321"/>
      <c r="SU69" s="321"/>
      <c r="SV69" s="321"/>
      <c r="SW69" s="321"/>
      <c r="SX69" s="321"/>
      <c r="SY69" s="321"/>
      <c r="SZ69" s="321"/>
      <c r="TA69" s="321"/>
      <c r="TB69" s="321"/>
      <c r="TC69" s="321"/>
      <c r="TD69" s="321"/>
      <c r="TE69" s="321"/>
      <c r="TF69" s="321"/>
      <c r="TG69" s="321"/>
      <c r="TH69" s="321"/>
      <c r="TI69" s="321"/>
      <c r="TJ69" s="321"/>
      <c r="TK69" s="321"/>
      <c r="TL69" s="321"/>
      <c r="TM69" s="321"/>
      <c r="TN69" s="321"/>
      <c r="TO69" s="321"/>
      <c r="TP69" s="321"/>
      <c r="TQ69" s="321"/>
      <c r="TR69" s="321"/>
      <c r="TS69" s="321"/>
      <c r="TT69" s="321"/>
      <c r="TU69" s="321"/>
      <c r="TV69" s="321"/>
      <c r="TW69" s="321"/>
      <c r="TX69" s="321"/>
      <c r="TY69" s="321"/>
      <c r="TZ69" s="321"/>
      <c r="UA69" s="321"/>
      <c r="UB69" s="321"/>
      <c r="UC69" s="321"/>
      <c r="UD69" s="321"/>
    </row>
    <row r="70" spans="1:550" s="319" customFormat="1">
      <c r="A70" s="25" t="s">
        <v>566</v>
      </c>
      <c r="B70" s="25" t="s">
        <v>567</v>
      </c>
      <c r="C70" s="26" t="s">
        <v>242</v>
      </c>
      <c r="D70" s="168" t="s">
        <v>244</v>
      </c>
      <c r="E70" s="176" t="s">
        <v>184</v>
      </c>
      <c r="F70" s="27">
        <v>12</v>
      </c>
      <c r="G70" s="319">
        <v>227130</v>
      </c>
      <c r="H70" s="319">
        <v>105047</v>
      </c>
      <c r="I70" s="319">
        <v>7100</v>
      </c>
      <c r="J70" s="319">
        <v>21665</v>
      </c>
      <c r="K70" s="319">
        <v>421411</v>
      </c>
      <c r="L70" s="319">
        <v>495848</v>
      </c>
      <c r="M70" s="319">
        <v>49229</v>
      </c>
      <c r="N70" s="319">
        <v>140</v>
      </c>
      <c r="O70" s="319">
        <v>15361</v>
      </c>
      <c r="P70" s="319">
        <v>15501</v>
      </c>
      <c r="Q70" s="319">
        <v>11490</v>
      </c>
      <c r="R70" s="319">
        <v>26991</v>
      </c>
      <c r="S70" s="319">
        <v>57147</v>
      </c>
      <c r="T70" s="319">
        <v>8410</v>
      </c>
      <c r="U70" s="319">
        <v>-20613</v>
      </c>
      <c r="V70" s="319">
        <v>21609</v>
      </c>
      <c r="W70" s="319">
        <v>996</v>
      </c>
      <c r="X70" s="319">
        <v>-12</v>
      </c>
      <c r="Y70" s="319">
        <v>984</v>
      </c>
      <c r="Z70" s="319">
        <v>6714</v>
      </c>
      <c r="AA70" s="319">
        <v>0</v>
      </c>
      <c r="AB70" s="319">
        <v>0</v>
      </c>
      <c r="AC70" s="319">
        <v>0</v>
      </c>
      <c r="AD70" s="319">
        <v>0</v>
      </c>
      <c r="AE70" s="319">
        <v>0</v>
      </c>
      <c r="AF70" s="319">
        <v>97</v>
      </c>
      <c r="AG70" s="319">
        <v>0</v>
      </c>
      <c r="AH70" s="319">
        <v>97</v>
      </c>
      <c r="AI70" s="319">
        <v>48948</v>
      </c>
      <c r="AJ70" s="319">
        <v>-2682</v>
      </c>
      <c r="AK70" s="319">
        <v>50192</v>
      </c>
      <c r="AL70" s="319">
        <v>0</v>
      </c>
      <c r="AM70" s="319">
        <v>0</v>
      </c>
      <c r="AN70" s="319">
        <v>0</v>
      </c>
      <c r="AO70" s="319">
        <v>1757</v>
      </c>
      <c r="AP70" s="319">
        <v>416</v>
      </c>
      <c r="AQ70" s="319">
        <v>2173</v>
      </c>
      <c r="AR70" s="319">
        <v>345</v>
      </c>
      <c r="AS70" s="319">
        <v>24</v>
      </c>
      <c r="AT70" s="319">
        <v>3049</v>
      </c>
      <c r="AU70" s="319">
        <v>108786</v>
      </c>
      <c r="AV70" s="319">
        <v>-20473</v>
      </c>
      <c r="AW70" s="319">
        <v>0</v>
      </c>
      <c r="AX70" s="319">
        <v>41588</v>
      </c>
      <c r="AY70" s="319">
        <v>21115</v>
      </c>
      <c r="AZ70" s="319">
        <v>0</v>
      </c>
      <c r="BA70" s="319">
        <v>21115</v>
      </c>
      <c r="BB70" s="319">
        <v>129901</v>
      </c>
      <c r="BC70" s="317">
        <v>59741</v>
      </c>
      <c r="BD70" s="317">
        <v>49045</v>
      </c>
      <c r="BE70" s="317">
        <v>88156</v>
      </c>
      <c r="BF70" s="317">
        <v>46363</v>
      </c>
      <c r="BG70" s="317">
        <v>28415</v>
      </c>
      <c r="BH70" s="317">
        <v>-2682</v>
      </c>
      <c r="BI70" s="319">
        <v>968938</v>
      </c>
      <c r="BJ70" s="319">
        <v>110792</v>
      </c>
      <c r="BK70" s="319">
        <v>-41588</v>
      </c>
      <c r="BL70" s="319">
        <v>69204</v>
      </c>
      <c r="BM70" s="319">
        <v>69204</v>
      </c>
      <c r="BN70" s="319">
        <v>1038142</v>
      </c>
      <c r="BO70" s="319">
        <v>183269</v>
      </c>
      <c r="BP70" s="319">
        <v>11265</v>
      </c>
      <c r="BQ70" s="319">
        <v>172004</v>
      </c>
      <c r="BR70" s="319">
        <v>39374</v>
      </c>
      <c r="BS70" s="319">
        <v>9226</v>
      </c>
      <c r="BT70" s="319">
        <v>30148</v>
      </c>
      <c r="BU70" s="319">
        <v>74730</v>
      </c>
      <c r="BV70" s="319">
        <v>69927</v>
      </c>
      <c r="BW70" s="319">
        <v>4803</v>
      </c>
      <c r="BX70" s="319">
        <v>41518</v>
      </c>
      <c r="BY70" s="319">
        <v>7672</v>
      </c>
      <c r="BZ70" s="319">
        <v>33846</v>
      </c>
      <c r="CA70" s="319">
        <v>15623</v>
      </c>
      <c r="CB70" s="319">
        <v>6803</v>
      </c>
      <c r="CC70" s="319">
        <v>8820</v>
      </c>
      <c r="CD70" s="319">
        <v>32850</v>
      </c>
      <c r="CE70" s="319">
        <v>14144</v>
      </c>
      <c r="CF70" s="319">
        <v>18706</v>
      </c>
      <c r="CJ70" s="319">
        <v>172350</v>
      </c>
      <c r="CK70" s="319">
        <v>37914</v>
      </c>
      <c r="CL70" s="319">
        <v>134436</v>
      </c>
      <c r="CM70" s="319">
        <v>0</v>
      </c>
      <c r="CN70" s="319">
        <v>0</v>
      </c>
      <c r="CO70" s="319">
        <v>0</v>
      </c>
      <c r="CP70" s="319">
        <v>5397</v>
      </c>
      <c r="CQ70" s="319">
        <v>2994</v>
      </c>
      <c r="CR70" s="319">
        <v>2403</v>
      </c>
      <c r="CS70" s="319">
        <v>7207</v>
      </c>
      <c r="CT70" s="319">
        <v>398</v>
      </c>
      <c r="CU70" s="319">
        <v>6809</v>
      </c>
      <c r="CV70" s="319">
        <v>7946</v>
      </c>
      <c r="CW70" s="319">
        <v>0</v>
      </c>
      <c r="CX70" s="319">
        <v>7946</v>
      </c>
      <c r="CY70" s="319">
        <v>0</v>
      </c>
      <c r="CZ70" s="319">
        <v>0</v>
      </c>
      <c r="DA70" s="319">
        <v>0</v>
      </c>
      <c r="DB70" s="319">
        <v>0</v>
      </c>
      <c r="DC70" s="319">
        <v>0</v>
      </c>
      <c r="DD70" s="319">
        <v>0</v>
      </c>
      <c r="DE70" s="319">
        <v>0</v>
      </c>
      <c r="DF70" s="319">
        <v>0</v>
      </c>
      <c r="DG70" s="319">
        <v>1463</v>
      </c>
      <c r="DH70" s="319">
        <v>0</v>
      </c>
      <c r="DI70" s="319">
        <v>1463</v>
      </c>
      <c r="DJ70" s="319">
        <v>0</v>
      </c>
      <c r="DK70" s="319">
        <v>1463</v>
      </c>
      <c r="DL70" s="319">
        <v>0</v>
      </c>
      <c r="DM70" s="319">
        <v>1463</v>
      </c>
      <c r="DN70" s="319">
        <v>583190</v>
      </c>
      <c r="DO70" s="319">
        <v>160343</v>
      </c>
      <c r="DP70" s="319">
        <v>422847</v>
      </c>
      <c r="DQ70" s="319">
        <v>94585</v>
      </c>
      <c r="DR70" s="319">
        <v>78513</v>
      </c>
      <c r="DS70" s="319">
        <v>16072</v>
      </c>
      <c r="DT70" s="319">
        <v>677775</v>
      </c>
      <c r="DU70" s="319">
        <v>238856</v>
      </c>
      <c r="DV70" s="319">
        <v>438919</v>
      </c>
      <c r="DW70" s="319">
        <v>2695</v>
      </c>
      <c r="DX70" s="319">
        <v>0</v>
      </c>
      <c r="DY70" s="319">
        <v>2695</v>
      </c>
      <c r="DZ70" s="319">
        <v>0</v>
      </c>
      <c r="EA70" s="319">
        <v>33622</v>
      </c>
      <c r="EB70" s="319">
        <v>680</v>
      </c>
      <c r="EC70" s="319">
        <v>12785</v>
      </c>
      <c r="ED70" s="319">
        <v>6476</v>
      </c>
      <c r="EE70" s="319">
        <v>7974</v>
      </c>
      <c r="EF70" s="319">
        <v>45727</v>
      </c>
      <c r="EG70" s="319">
        <v>141710</v>
      </c>
      <c r="EH70" s="319">
        <v>176952</v>
      </c>
      <c r="EI70" s="319">
        <v>102749</v>
      </c>
      <c r="EJ70" s="319">
        <v>22763</v>
      </c>
      <c r="EK70" s="319">
        <v>444174</v>
      </c>
      <c r="EL70" s="319">
        <v>-23327</v>
      </c>
      <c r="EM70" s="319">
        <v>18975</v>
      </c>
      <c r="EN70" s="319">
        <v>-62</v>
      </c>
      <c r="EO70" s="319">
        <v>91880</v>
      </c>
      <c r="EP70" s="319">
        <v>0</v>
      </c>
      <c r="EQ70" s="319">
        <v>90318</v>
      </c>
      <c r="ER70" s="323">
        <f t="shared" ref="ER70:ER101" si="26">DT70+EA70+EC70</f>
        <v>724182</v>
      </c>
      <c r="ES70" s="323">
        <f t="shared" ref="ES70:ES101" si="27">EV70+EG70+EH70+EI70+EJ70</f>
        <v>700855</v>
      </c>
      <c r="ET70" s="323">
        <f t="shared" ref="ET70:ET101" si="28">EV70+EG70+EH70+EI70+EJ70-CW70</f>
        <v>700855</v>
      </c>
      <c r="EU70" s="323">
        <f t="shared" si="10"/>
        <v>23327</v>
      </c>
      <c r="EV70" s="323">
        <f t="shared" ref="EV70:EV101" si="29">DO70+DR70+DW70+EB70+ED70+EE70+DZ70</f>
        <v>256681</v>
      </c>
      <c r="EW70" s="323">
        <f t="shared" ref="EW70:EW101" si="30">EV70-DR70</f>
        <v>178168</v>
      </c>
      <c r="EX70" s="323">
        <f t="shared" ref="EX70:EX101" si="31">EW70-CW70</f>
        <v>178168</v>
      </c>
      <c r="EY70" s="323">
        <f t="shared" ref="EY70:EY101" si="32">CI70+CL70</f>
        <v>134436</v>
      </c>
      <c r="EZ70" s="323">
        <f t="shared" ref="EZ70:EZ101" si="33">BU70+DQ70</f>
        <v>169315</v>
      </c>
      <c r="FA70" s="323">
        <f t="shared" ref="FA70:FA101" si="34">BV70+DR70</f>
        <v>148440</v>
      </c>
      <c r="FB70" s="323">
        <f>EZ70-FA70</f>
        <v>20875</v>
      </c>
      <c r="FC70" s="319">
        <v>709984</v>
      </c>
      <c r="FD70" s="319">
        <v>842088</v>
      </c>
      <c r="FE70" s="319">
        <v>25997</v>
      </c>
      <c r="FF70" s="319">
        <v>126361</v>
      </c>
      <c r="FG70" s="319">
        <v>22369</v>
      </c>
      <c r="FH70" s="319">
        <v>35934</v>
      </c>
      <c r="FI70" s="319">
        <v>29853</v>
      </c>
      <c r="FJ70" s="319">
        <v>1792586</v>
      </c>
      <c r="FK70" s="319">
        <v>151881</v>
      </c>
      <c r="FL70" s="319">
        <v>84771</v>
      </c>
      <c r="FM70" s="319">
        <v>180</v>
      </c>
      <c r="FN70" s="319">
        <v>0</v>
      </c>
      <c r="FO70" s="319">
        <v>10835</v>
      </c>
      <c r="FP70" s="319">
        <v>13870</v>
      </c>
      <c r="FQ70" s="319">
        <v>2054123</v>
      </c>
      <c r="FR70" s="319">
        <v>25234</v>
      </c>
      <c r="FT70" s="319">
        <v>2206</v>
      </c>
      <c r="FV70" s="319">
        <v>1507</v>
      </c>
      <c r="FW70" s="319">
        <v>56812</v>
      </c>
      <c r="FX70" s="319">
        <v>18047</v>
      </c>
      <c r="FY70" s="319">
        <v>103806</v>
      </c>
      <c r="FZ70" s="319">
        <v>2157929</v>
      </c>
      <c r="GA70" s="319">
        <v>0</v>
      </c>
      <c r="GB70" s="319">
        <v>117608</v>
      </c>
      <c r="GC70" s="319">
        <v>69528</v>
      </c>
      <c r="GD70" s="319">
        <v>5257</v>
      </c>
      <c r="GE70" s="319">
        <v>6376</v>
      </c>
      <c r="GG70" s="319">
        <v>198769</v>
      </c>
      <c r="GH70" s="319">
        <v>0</v>
      </c>
      <c r="GI70" s="319">
        <v>3584</v>
      </c>
      <c r="GJ70" s="319">
        <v>244529</v>
      </c>
      <c r="GK70" s="319">
        <v>435168</v>
      </c>
      <c r="GL70" s="319">
        <v>107836</v>
      </c>
      <c r="GN70" s="319">
        <v>0</v>
      </c>
      <c r="GO70" s="319">
        <v>791117</v>
      </c>
      <c r="GP70" s="319">
        <v>1168043</v>
      </c>
      <c r="GQ70" s="319">
        <v>129901</v>
      </c>
      <c r="GR70" s="319">
        <v>1038142</v>
      </c>
      <c r="GS70" s="319">
        <v>1168043</v>
      </c>
      <c r="GT70" s="319">
        <v>709984</v>
      </c>
      <c r="GU70" s="319">
        <v>56812</v>
      </c>
      <c r="GV70" s="325">
        <f>GA70+GB70+GK70+GL70</f>
        <v>660612</v>
      </c>
      <c r="GW70" s="325">
        <f t="shared" si="12"/>
        <v>43281</v>
      </c>
      <c r="GX70" s="325">
        <f>GV70-GW70</f>
        <v>617331</v>
      </c>
      <c r="GY70" s="317"/>
      <c r="GZ70" s="317"/>
      <c r="HA70" s="317"/>
      <c r="HB70" s="322"/>
      <c r="HC70" s="317"/>
      <c r="HD70" s="317"/>
      <c r="HE70" s="317"/>
      <c r="HF70" s="317"/>
      <c r="HG70" s="317"/>
      <c r="HH70" s="317"/>
      <c r="HI70" s="317"/>
      <c r="HJ70" s="317"/>
      <c r="HK70" s="317"/>
      <c r="HL70" s="317"/>
      <c r="HM70" s="317"/>
      <c r="HN70" s="317"/>
      <c r="HO70" s="317"/>
      <c r="HP70" s="317"/>
      <c r="HQ70" s="317"/>
      <c r="HR70" s="317"/>
      <c r="HS70" s="317"/>
      <c r="HT70" s="317"/>
      <c r="HU70" s="317"/>
      <c r="HV70" s="317"/>
      <c r="HW70" s="317"/>
      <c r="HX70" s="317"/>
      <c r="HY70" s="317"/>
      <c r="HZ70" s="317"/>
      <c r="IA70" s="317"/>
      <c r="IB70" s="317"/>
      <c r="IC70" s="317"/>
      <c r="ID70" s="317"/>
      <c r="IE70" s="317"/>
      <c r="IF70" s="317"/>
      <c r="IG70" s="317"/>
      <c r="IH70" s="317"/>
      <c r="II70" s="317"/>
      <c r="IJ70" s="317"/>
      <c r="IK70" s="317"/>
      <c r="IL70" s="317"/>
      <c r="IM70" s="317"/>
      <c r="IN70" s="317"/>
      <c r="IO70" s="317"/>
      <c r="IP70" s="317"/>
      <c r="IQ70" s="317"/>
      <c r="IR70" s="317"/>
      <c r="IS70" s="317"/>
      <c r="IT70" s="317"/>
      <c r="IU70" s="317"/>
      <c r="IV70" s="317"/>
      <c r="IW70" s="317"/>
      <c r="IX70" s="317"/>
      <c r="IY70" s="317"/>
      <c r="IZ70" s="317"/>
      <c r="JA70" s="317"/>
      <c r="JB70" s="317"/>
      <c r="JC70" s="317"/>
      <c r="JD70" s="317"/>
      <c r="JE70" s="317"/>
      <c r="JF70" s="317"/>
      <c r="JG70" s="317"/>
      <c r="JH70" s="317"/>
      <c r="JI70" s="317"/>
      <c r="JJ70" s="317"/>
      <c r="JK70" s="317"/>
      <c r="JL70" s="317"/>
      <c r="JM70" s="317"/>
      <c r="JN70" s="317"/>
      <c r="JO70" s="317"/>
      <c r="JP70" s="317"/>
      <c r="JQ70" s="317"/>
      <c r="JR70" s="317"/>
      <c r="JS70" s="317"/>
      <c r="JT70" s="317"/>
      <c r="JU70" s="317"/>
      <c r="JV70" s="317"/>
      <c r="JW70" s="317"/>
      <c r="JX70" s="317"/>
      <c r="JY70" s="317"/>
      <c r="JZ70" s="317"/>
      <c r="KA70" s="317"/>
      <c r="KB70" s="317"/>
      <c r="KC70" s="317"/>
      <c r="KD70" s="317"/>
      <c r="KE70" s="317"/>
      <c r="KF70" s="317"/>
      <c r="KG70" s="317"/>
      <c r="KH70" s="317"/>
      <c r="KI70" s="317"/>
      <c r="KJ70" s="317"/>
      <c r="KK70" s="317"/>
      <c r="KL70" s="317"/>
      <c r="KM70" s="317"/>
      <c r="KN70" s="317"/>
      <c r="KO70" s="317"/>
      <c r="KP70" s="317"/>
      <c r="KQ70" s="317"/>
      <c r="KR70" s="317"/>
      <c r="KS70" s="317"/>
      <c r="KT70" s="317"/>
      <c r="KU70" s="317"/>
      <c r="KV70" s="317"/>
      <c r="KW70" s="317"/>
      <c r="KX70" s="317"/>
      <c r="KY70" s="317"/>
      <c r="KZ70" s="317"/>
      <c r="LA70" s="317"/>
      <c r="LB70" s="317"/>
      <c r="LC70" s="317"/>
      <c r="LD70" s="317"/>
      <c r="LE70" s="317"/>
      <c r="LF70" s="317"/>
      <c r="LG70" s="317"/>
      <c r="LH70" s="317"/>
      <c r="LI70" s="317"/>
      <c r="LJ70" s="317"/>
      <c r="LK70" s="317"/>
      <c r="LL70" s="317"/>
      <c r="LM70" s="317"/>
      <c r="LN70" s="317"/>
      <c r="LO70" s="317"/>
      <c r="LP70" s="317"/>
      <c r="LQ70" s="317"/>
      <c r="LR70" s="317"/>
      <c r="LS70" s="317"/>
      <c r="LT70" s="317"/>
      <c r="LU70" s="317"/>
      <c r="LV70" s="317"/>
      <c r="LW70" s="317"/>
      <c r="LX70" s="317"/>
      <c r="LY70" s="317"/>
      <c r="LZ70" s="317"/>
      <c r="MA70" s="317"/>
      <c r="MB70" s="317"/>
      <c r="MC70" s="317"/>
      <c r="MD70" s="317"/>
      <c r="ME70" s="317"/>
      <c r="MF70" s="317"/>
      <c r="MG70" s="317"/>
      <c r="MH70" s="317"/>
      <c r="MI70" s="317"/>
      <c r="MJ70" s="317"/>
      <c r="MK70" s="317"/>
      <c r="ML70" s="317"/>
      <c r="MM70" s="317"/>
      <c r="MN70" s="317"/>
      <c r="MO70" s="317"/>
      <c r="MP70" s="317"/>
      <c r="MQ70" s="317"/>
      <c r="MR70" s="317"/>
      <c r="MS70" s="317"/>
      <c r="MT70" s="317"/>
      <c r="MU70" s="317"/>
      <c r="MV70" s="317"/>
      <c r="MW70" s="317"/>
      <c r="MX70" s="317"/>
      <c r="MY70" s="317"/>
      <c r="MZ70" s="317"/>
      <c r="NA70" s="317"/>
      <c r="NB70" s="317"/>
      <c r="NC70" s="317"/>
      <c r="ND70" s="317"/>
      <c r="NE70" s="317"/>
      <c r="NF70" s="317"/>
      <c r="NG70" s="317"/>
      <c r="NH70" s="317"/>
      <c r="NI70" s="317"/>
      <c r="NJ70" s="317"/>
      <c r="NK70" s="317"/>
      <c r="NL70" s="317"/>
      <c r="NM70" s="317"/>
      <c r="NN70" s="317"/>
      <c r="NO70" s="317"/>
      <c r="NP70" s="317"/>
      <c r="NQ70" s="317"/>
      <c r="NR70" s="317"/>
      <c r="NS70" s="317"/>
      <c r="NT70" s="317"/>
      <c r="NU70" s="317"/>
      <c r="NV70" s="317"/>
      <c r="NW70" s="317"/>
      <c r="NX70" s="317"/>
      <c r="NY70" s="317"/>
      <c r="NZ70" s="317"/>
      <c r="OA70" s="317"/>
      <c r="OB70" s="317"/>
      <c r="OC70" s="317"/>
      <c r="OD70" s="317"/>
      <c r="OE70" s="317"/>
      <c r="OF70" s="317"/>
      <c r="OG70" s="317"/>
      <c r="OH70" s="317"/>
      <c r="OI70" s="317"/>
      <c r="OJ70" s="317"/>
      <c r="OK70" s="317"/>
      <c r="OL70" s="317"/>
      <c r="OM70" s="317"/>
      <c r="ON70" s="317"/>
      <c r="OO70" s="317"/>
      <c r="OP70" s="317"/>
      <c r="OQ70" s="317"/>
      <c r="OR70" s="317"/>
      <c r="OS70" s="317"/>
      <c r="OT70" s="317"/>
      <c r="OU70" s="317"/>
      <c r="OV70" s="317"/>
      <c r="OW70" s="317"/>
      <c r="OX70" s="317"/>
      <c r="OY70" s="317"/>
      <c r="OZ70" s="317"/>
      <c r="PA70" s="317"/>
      <c r="PB70" s="317"/>
      <c r="PC70" s="317"/>
      <c r="PD70" s="317"/>
      <c r="PE70" s="317"/>
      <c r="PF70" s="317"/>
      <c r="PG70" s="317"/>
      <c r="PH70" s="317"/>
      <c r="PI70" s="317"/>
      <c r="PJ70" s="317"/>
      <c r="PK70" s="317"/>
      <c r="PL70" s="317"/>
      <c r="PM70" s="317"/>
      <c r="PN70" s="317"/>
      <c r="PO70" s="317"/>
      <c r="PP70" s="317"/>
      <c r="PQ70" s="317"/>
      <c r="PR70" s="317"/>
      <c r="PS70" s="317"/>
      <c r="PT70" s="317"/>
      <c r="PU70" s="317"/>
      <c r="PV70" s="317"/>
      <c r="PW70" s="317"/>
      <c r="PX70" s="317"/>
      <c r="PY70" s="317"/>
      <c r="PZ70" s="317"/>
      <c r="QA70" s="317"/>
      <c r="QB70" s="317"/>
      <c r="QC70" s="317"/>
      <c r="QD70" s="317"/>
      <c r="QE70" s="317"/>
      <c r="QF70" s="317"/>
      <c r="QG70" s="317"/>
      <c r="QH70" s="317"/>
      <c r="QI70" s="317"/>
      <c r="QJ70" s="317"/>
      <c r="QK70" s="317"/>
      <c r="QL70" s="317"/>
      <c r="QM70" s="317"/>
      <c r="QN70" s="317"/>
      <c r="QO70" s="317"/>
      <c r="QP70" s="317"/>
      <c r="QQ70" s="317"/>
      <c r="QR70" s="317"/>
      <c r="QS70" s="317"/>
      <c r="QT70" s="317"/>
      <c r="QU70" s="317"/>
      <c r="QV70" s="317"/>
      <c r="QW70" s="317"/>
      <c r="QX70" s="317"/>
      <c r="QY70" s="317"/>
      <c r="QZ70" s="317"/>
      <c r="RA70" s="317"/>
      <c r="RB70" s="317"/>
      <c r="RC70" s="317"/>
      <c r="RD70" s="317"/>
      <c r="RE70" s="317"/>
      <c r="RF70" s="317"/>
      <c r="RG70" s="317"/>
      <c r="RH70" s="317"/>
      <c r="RI70" s="317"/>
      <c r="RJ70" s="317"/>
      <c r="RK70" s="317"/>
      <c r="RL70" s="317"/>
      <c r="RM70" s="317"/>
      <c r="RN70" s="317"/>
      <c r="RO70" s="317"/>
      <c r="RP70" s="317"/>
      <c r="RQ70" s="317"/>
      <c r="RR70" s="317"/>
      <c r="RS70" s="317"/>
      <c r="RT70" s="317"/>
      <c r="RU70" s="317"/>
      <c r="RV70" s="317"/>
      <c r="RW70" s="317"/>
      <c r="RX70" s="317"/>
      <c r="RY70" s="317"/>
      <c r="RZ70" s="317"/>
      <c r="SA70" s="317"/>
      <c r="SB70" s="317"/>
      <c r="SC70" s="317"/>
      <c r="SD70" s="317"/>
      <c r="SE70" s="317"/>
      <c r="SF70" s="317"/>
      <c r="SG70" s="317"/>
      <c r="SH70" s="317"/>
      <c r="SI70" s="317"/>
      <c r="SJ70" s="317"/>
      <c r="SK70" s="317"/>
      <c r="SL70" s="317"/>
      <c r="SM70" s="317"/>
      <c r="SN70" s="317"/>
      <c r="SO70" s="317"/>
      <c r="SP70" s="317"/>
      <c r="SQ70" s="317"/>
      <c r="SR70" s="317"/>
      <c r="SS70" s="317"/>
      <c r="ST70" s="317"/>
      <c r="SU70" s="317"/>
      <c r="SV70" s="317"/>
      <c r="SW70" s="317"/>
      <c r="SX70" s="317"/>
      <c r="SY70" s="317"/>
      <c r="SZ70" s="317"/>
      <c r="TA70" s="317"/>
      <c r="TB70" s="317"/>
      <c r="TC70" s="317"/>
      <c r="TD70" s="317"/>
      <c r="TE70" s="317"/>
      <c r="TF70" s="317"/>
      <c r="TG70" s="317"/>
      <c r="TH70" s="317"/>
      <c r="TI70" s="317"/>
      <c r="TJ70" s="317"/>
      <c r="TK70" s="317"/>
      <c r="TL70" s="317"/>
      <c r="TM70" s="317"/>
      <c r="TN70" s="317"/>
      <c r="TO70" s="317"/>
      <c r="TP70" s="317"/>
      <c r="TQ70" s="317"/>
      <c r="TR70" s="317"/>
      <c r="TS70" s="317"/>
      <c r="TT70" s="317"/>
      <c r="TU70" s="317"/>
      <c r="TV70" s="317"/>
      <c r="TW70" s="317"/>
      <c r="TX70" s="317"/>
      <c r="TY70" s="317"/>
      <c r="TZ70" s="317"/>
      <c r="UA70" s="317"/>
      <c r="UB70" s="317"/>
      <c r="UC70" s="317"/>
      <c r="UD70" s="317"/>
    </row>
    <row r="71" spans="1:550" s="320" customFormat="1">
      <c r="A71" s="28" t="s">
        <v>568</v>
      </c>
      <c r="B71" s="28" t="s">
        <v>567</v>
      </c>
      <c r="C71" s="29" t="s">
        <v>242</v>
      </c>
      <c r="D71" s="11" t="s">
        <v>245</v>
      </c>
      <c r="E71" s="105" t="s">
        <v>184</v>
      </c>
      <c r="F71" s="31">
        <v>12</v>
      </c>
      <c r="G71" s="320">
        <v>257740</v>
      </c>
      <c r="H71" s="320">
        <v>107128</v>
      </c>
      <c r="I71" s="320">
        <v>10000</v>
      </c>
      <c r="J71" s="320">
        <v>34428</v>
      </c>
      <c r="K71" s="320">
        <v>511802</v>
      </c>
      <c r="L71" s="320">
        <v>552403</v>
      </c>
      <c r="M71" s="320">
        <v>50596</v>
      </c>
      <c r="N71" s="320">
        <v>-17535</v>
      </c>
      <c r="O71" s="320">
        <v>22627</v>
      </c>
      <c r="P71" s="320">
        <v>5092</v>
      </c>
      <c r="Q71" s="320">
        <v>1803</v>
      </c>
      <c r="R71" s="320">
        <v>6895</v>
      </c>
      <c r="S71" s="320">
        <v>57491</v>
      </c>
      <c r="T71" s="320">
        <v>2000</v>
      </c>
      <c r="U71" s="320">
        <v>-16782</v>
      </c>
      <c r="V71" s="320">
        <v>16758</v>
      </c>
      <c r="W71" s="320">
        <v>-24</v>
      </c>
      <c r="X71" s="320">
        <v>24</v>
      </c>
      <c r="Y71" s="320">
        <v>0</v>
      </c>
      <c r="Z71" s="320">
        <v>2000</v>
      </c>
      <c r="AA71" s="320">
        <v>688</v>
      </c>
      <c r="AB71" s="320">
        <v>0</v>
      </c>
      <c r="AC71" s="320">
        <v>-4</v>
      </c>
      <c r="AD71" s="320">
        <v>-4</v>
      </c>
      <c r="AE71" s="320">
        <v>684</v>
      </c>
      <c r="AF71" s="320">
        <v>962</v>
      </c>
      <c r="AG71" s="320">
        <v>1782</v>
      </c>
      <c r="AH71" s="320">
        <v>2744</v>
      </c>
      <c r="AI71" s="320">
        <v>13954</v>
      </c>
      <c r="AJ71" s="320">
        <v>74</v>
      </c>
      <c r="AK71" s="320">
        <v>14028</v>
      </c>
      <c r="AL71" s="320">
        <v>6653</v>
      </c>
      <c r="AM71" s="320">
        <v>-1694</v>
      </c>
      <c r="AN71" s="320">
        <v>4959</v>
      </c>
      <c r="AO71" s="320">
        <v>1385</v>
      </c>
      <c r="AP71" s="320">
        <v>-204</v>
      </c>
      <c r="AQ71" s="320">
        <v>1181</v>
      </c>
      <c r="AR71" s="320">
        <v>0</v>
      </c>
      <c r="AS71" s="320">
        <v>0</v>
      </c>
      <c r="AT71" s="320">
        <v>0</v>
      </c>
      <c r="AU71" s="320">
        <v>76238</v>
      </c>
      <c r="AV71" s="320">
        <v>-34317</v>
      </c>
      <c r="AW71" s="320">
        <v>0</v>
      </c>
      <c r="AX71" s="320">
        <v>41166</v>
      </c>
      <c r="AY71" s="320">
        <v>6849</v>
      </c>
      <c r="AZ71" s="320">
        <v>0</v>
      </c>
      <c r="BA71" s="320">
        <v>6849</v>
      </c>
      <c r="BB71" s="320">
        <v>83087</v>
      </c>
      <c r="BC71" s="315">
        <v>60634</v>
      </c>
      <c r="BD71" s="315">
        <v>15604</v>
      </c>
      <c r="BE71" s="315">
        <v>65631</v>
      </c>
      <c r="BF71" s="315">
        <v>17456</v>
      </c>
      <c r="BG71" s="315">
        <v>4997</v>
      </c>
      <c r="BH71" s="315">
        <v>1852</v>
      </c>
      <c r="BI71" s="320">
        <v>1164215</v>
      </c>
      <c r="BJ71" s="320">
        <v>72543</v>
      </c>
      <c r="BK71" s="320">
        <v>-41166</v>
      </c>
      <c r="BL71" s="320">
        <v>31377</v>
      </c>
      <c r="BM71" s="320">
        <v>31377</v>
      </c>
      <c r="BN71" s="320">
        <v>1195592</v>
      </c>
      <c r="BO71" s="320">
        <v>275327</v>
      </c>
      <c r="BP71" s="320">
        <v>11225</v>
      </c>
      <c r="BQ71" s="320">
        <v>264102</v>
      </c>
      <c r="BR71" s="320">
        <v>39965</v>
      </c>
      <c r="BS71" s="320">
        <v>7305</v>
      </c>
      <c r="BT71" s="320">
        <v>32660</v>
      </c>
      <c r="BU71" s="320">
        <v>46666</v>
      </c>
      <c r="BV71" s="320">
        <v>40044</v>
      </c>
      <c r="BW71" s="320">
        <v>6622</v>
      </c>
      <c r="BX71" s="320">
        <v>30322</v>
      </c>
      <c r="BY71" s="320">
        <v>5106</v>
      </c>
      <c r="BZ71" s="320">
        <v>25216</v>
      </c>
      <c r="CA71" s="320">
        <v>22247</v>
      </c>
      <c r="CB71" s="320">
        <v>11933</v>
      </c>
      <c r="CC71" s="320">
        <v>10314</v>
      </c>
      <c r="CD71" s="320">
        <v>57507</v>
      </c>
      <c r="CE71" s="320">
        <v>9810</v>
      </c>
      <c r="CF71" s="320">
        <v>47697</v>
      </c>
      <c r="CJ71" s="320">
        <v>159515</v>
      </c>
      <c r="CK71" s="320">
        <v>29430</v>
      </c>
      <c r="CL71" s="320">
        <v>130085</v>
      </c>
      <c r="CM71" s="320">
        <v>0</v>
      </c>
      <c r="CN71" s="320">
        <v>0</v>
      </c>
      <c r="CO71" s="320">
        <v>0</v>
      </c>
      <c r="CP71" s="320">
        <v>26902</v>
      </c>
      <c r="CQ71" s="320">
        <v>18789</v>
      </c>
      <c r="CR71" s="320">
        <v>8113</v>
      </c>
      <c r="CS71" s="320">
        <v>13358</v>
      </c>
      <c r="CT71" s="320">
        <v>657</v>
      </c>
      <c r="CU71" s="320">
        <v>12701</v>
      </c>
      <c r="CV71" s="320">
        <v>985</v>
      </c>
      <c r="CW71" s="320">
        <v>0</v>
      </c>
      <c r="CX71" s="320">
        <v>985</v>
      </c>
      <c r="CY71" s="320">
        <v>0</v>
      </c>
      <c r="CZ71" s="320">
        <v>0</v>
      </c>
      <c r="DA71" s="320">
        <v>0</v>
      </c>
      <c r="DB71" s="320">
        <v>0</v>
      </c>
      <c r="DC71" s="320">
        <v>72</v>
      </c>
      <c r="DD71" s="320">
        <v>-72</v>
      </c>
      <c r="DE71" s="320">
        <v>2</v>
      </c>
      <c r="DF71" s="320">
        <v>2</v>
      </c>
      <c r="DG71" s="320">
        <v>9</v>
      </c>
      <c r="DH71" s="320">
        <v>0</v>
      </c>
      <c r="DI71" s="320">
        <v>9</v>
      </c>
      <c r="DJ71" s="320">
        <v>0</v>
      </c>
      <c r="DK71" s="320">
        <v>0</v>
      </c>
      <c r="DL71" s="320">
        <v>0</v>
      </c>
      <c r="DM71" s="320">
        <v>0</v>
      </c>
      <c r="DN71" s="320">
        <v>672805</v>
      </c>
      <c r="DO71" s="320">
        <v>134371</v>
      </c>
      <c r="DP71" s="320">
        <v>538434</v>
      </c>
      <c r="DQ71" s="320">
        <v>63820</v>
      </c>
      <c r="DR71" s="320">
        <v>50276</v>
      </c>
      <c r="DS71" s="320">
        <v>13544</v>
      </c>
      <c r="DT71" s="320">
        <v>736625</v>
      </c>
      <c r="DU71" s="320">
        <v>184647</v>
      </c>
      <c r="DV71" s="320">
        <v>551978</v>
      </c>
      <c r="DW71" s="320">
        <v>1152</v>
      </c>
      <c r="DX71" s="320">
        <v>45</v>
      </c>
      <c r="DY71" s="320">
        <v>1197</v>
      </c>
      <c r="DZ71" s="320">
        <v>0</v>
      </c>
      <c r="EA71" s="320">
        <v>25548</v>
      </c>
      <c r="EB71" s="320">
        <v>763</v>
      </c>
      <c r="EC71" s="320">
        <v>12380</v>
      </c>
      <c r="ED71" s="320">
        <v>270</v>
      </c>
      <c r="EE71" s="320">
        <v>0</v>
      </c>
      <c r="EF71" s="320">
        <v>37165</v>
      </c>
      <c r="EG71" s="320">
        <v>319711</v>
      </c>
      <c r="EH71" s="320">
        <v>78743</v>
      </c>
      <c r="EI71" s="320">
        <v>113348</v>
      </c>
      <c r="EJ71" s="320">
        <v>41548</v>
      </c>
      <c r="EK71" s="320">
        <v>553350</v>
      </c>
      <c r="EL71" s="320">
        <v>-34371</v>
      </c>
      <c r="EM71" s="320">
        <v>-13495</v>
      </c>
      <c r="EN71" s="320">
        <v>0</v>
      </c>
      <c r="EO71" s="320">
        <v>86038</v>
      </c>
      <c r="EP71" s="320">
        <v>0</v>
      </c>
      <c r="EQ71" s="320">
        <v>38226</v>
      </c>
      <c r="ER71" s="323">
        <f t="shared" si="26"/>
        <v>774553</v>
      </c>
      <c r="ES71" s="323">
        <f t="shared" si="27"/>
        <v>740182</v>
      </c>
      <c r="ET71" s="323">
        <f t="shared" si="28"/>
        <v>740182</v>
      </c>
      <c r="EU71" s="323">
        <f t="shared" ref="EU71:EU134" si="35">ER71-ET71</f>
        <v>34371</v>
      </c>
      <c r="EV71" s="323">
        <f t="shared" si="29"/>
        <v>186832</v>
      </c>
      <c r="EW71" s="323">
        <f t="shared" si="30"/>
        <v>136556</v>
      </c>
      <c r="EX71" s="323">
        <f t="shared" si="31"/>
        <v>136556</v>
      </c>
      <c r="EY71" s="323">
        <f t="shared" si="32"/>
        <v>130085</v>
      </c>
      <c r="EZ71" s="323">
        <f t="shared" si="33"/>
        <v>110486</v>
      </c>
      <c r="FA71" s="323">
        <f t="shared" si="34"/>
        <v>90320</v>
      </c>
      <c r="FB71" s="323">
        <f t="shared" ref="FB71:FB134" si="36">EZ71-FA71</f>
        <v>20166</v>
      </c>
      <c r="FC71" s="320">
        <v>515090</v>
      </c>
      <c r="FD71" s="320">
        <v>1193823</v>
      </c>
      <c r="FE71" s="320">
        <v>44410</v>
      </c>
      <c r="FF71" s="320">
        <v>208341</v>
      </c>
      <c r="FG71" s="320">
        <v>1058</v>
      </c>
      <c r="FH71" s="320">
        <v>1486</v>
      </c>
      <c r="FI71" s="320">
        <v>50937</v>
      </c>
      <c r="FJ71" s="320">
        <v>2015145</v>
      </c>
      <c r="FK71" s="320">
        <v>1320</v>
      </c>
      <c r="FL71" s="320">
        <v>1741</v>
      </c>
      <c r="FM71" s="320">
        <v>2021</v>
      </c>
      <c r="FN71" s="320">
        <v>0</v>
      </c>
      <c r="FO71" s="320">
        <v>77</v>
      </c>
      <c r="FP71" s="320">
        <v>3123</v>
      </c>
      <c r="FQ71" s="320">
        <v>2023427</v>
      </c>
      <c r="FR71" s="320">
        <v>10000</v>
      </c>
      <c r="FT71" s="320">
        <v>5542</v>
      </c>
      <c r="FV71" s="320">
        <v>4364</v>
      </c>
      <c r="FW71" s="320">
        <v>30953</v>
      </c>
      <c r="FX71" s="320">
        <v>53915</v>
      </c>
      <c r="FY71" s="320">
        <v>104774</v>
      </c>
      <c r="FZ71" s="320">
        <v>2128201</v>
      </c>
      <c r="GA71" s="320">
        <v>0</v>
      </c>
      <c r="GB71" s="320">
        <v>35765</v>
      </c>
      <c r="GC71" s="320">
        <v>79791</v>
      </c>
      <c r="GD71" s="320">
        <v>786</v>
      </c>
      <c r="GE71" s="320">
        <v>0</v>
      </c>
      <c r="GG71" s="320">
        <v>116342</v>
      </c>
      <c r="GH71" s="320">
        <v>0</v>
      </c>
      <c r="GI71" s="320">
        <v>4984</v>
      </c>
      <c r="GJ71" s="320">
        <v>234355</v>
      </c>
      <c r="GK71" s="320">
        <v>428321</v>
      </c>
      <c r="GL71" s="320">
        <v>51562</v>
      </c>
      <c r="GN71" s="320">
        <v>13968</v>
      </c>
      <c r="GO71" s="320">
        <v>733190</v>
      </c>
      <c r="GP71" s="320">
        <v>1278669</v>
      </c>
      <c r="GQ71" s="320">
        <v>83087</v>
      </c>
      <c r="GR71" s="320">
        <v>1195592</v>
      </c>
      <c r="GS71" s="320">
        <v>1278679</v>
      </c>
      <c r="GT71" s="320">
        <v>515090</v>
      </c>
      <c r="GU71" s="320">
        <v>30953</v>
      </c>
      <c r="GV71" s="325">
        <f t="shared" ref="GV71:GV134" si="37">GA71+GB71+GK71+GL71</f>
        <v>515648</v>
      </c>
      <c r="GW71" s="325">
        <f t="shared" ref="GW71:GW134" si="38">FR71+FX71</f>
        <v>63915</v>
      </c>
      <c r="GX71" s="325">
        <f t="shared" ref="GX71:GX134" si="39">GV71-GW71</f>
        <v>451733</v>
      </c>
      <c r="GY71" s="315"/>
      <c r="GZ71" s="315"/>
      <c r="HA71" s="315"/>
      <c r="HB71" s="323"/>
      <c r="HC71" s="315"/>
      <c r="HD71" s="315"/>
      <c r="HE71" s="315"/>
      <c r="HF71" s="315"/>
      <c r="HG71" s="315"/>
      <c r="HH71" s="315"/>
      <c r="HI71" s="315"/>
      <c r="HJ71" s="315"/>
      <c r="HK71" s="315"/>
      <c r="HL71" s="315"/>
      <c r="HM71" s="315"/>
      <c r="HN71" s="315"/>
      <c r="HO71" s="315"/>
      <c r="HP71" s="315"/>
      <c r="HQ71" s="315"/>
      <c r="HR71" s="315"/>
      <c r="HS71" s="315"/>
      <c r="HT71" s="315"/>
      <c r="HU71" s="315"/>
      <c r="HV71" s="315"/>
      <c r="HW71" s="315"/>
      <c r="HX71" s="315"/>
      <c r="HY71" s="315"/>
      <c r="HZ71" s="315"/>
      <c r="IA71" s="315"/>
      <c r="IB71" s="315"/>
      <c r="IC71" s="315"/>
      <c r="ID71" s="315"/>
      <c r="IE71" s="315"/>
      <c r="IF71" s="315"/>
      <c r="IG71" s="315"/>
      <c r="IH71" s="315"/>
      <c r="II71" s="315"/>
      <c r="IJ71" s="315"/>
      <c r="IK71" s="315"/>
      <c r="IL71" s="315"/>
      <c r="IM71" s="315"/>
      <c r="IN71" s="315"/>
      <c r="IO71" s="315"/>
      <c r="IP71" s="315"/>
      <c r="IQ71" s="315"/>
      <c r="IR71" s="315"/>
      <c r="IS71" s="315"/>
      <c r="IT71" s="315"/>
      <c r="IU71" s="315"/>
      <c r="IV71" s="315"/>
      <c r="IW71" s="315"/>
      <c r="IX71" s="315"/>
      <c r="IY71" s="315"/>
      <c r="IZ71" s="315"/>
      <c r="JA71" s="315"/>
      <c r="JB71" s="315"/>
      <c r="JC71" s="315"/>
      <c r="JD71" s="315"/>
      <c r="JE71" s="315"/>
      <c r="JF71" s="315"/>
      <c r="JG71" s="315"/>
      <c r="JH71" s="315"/>
      <c r="JI71" s="315"/>
      <c r="JJ71" s="315"/>
      <c r="JK71" s="315"/>
      <c r="JL71" s="315"/>
      <c r="JM71" s="315"/>
      <c r="JN71" s="315"/>
      <c r="JO71" s="315"/>
      <c r="JP71" s="315"/>
      <c r="JQ71" s="315"/>
      <c r="JR71" s="315"/>
      <c r="JS71" s="315"/>
      <c r="JT71" s="315"/>
      <c r="JU71" s="315"/>
      <c r="JV71" s="315"/>
      <c r="JW71" s="315"/>
      <c r="JX71" s="315"/>
      <c r="JY71" s="315"/>
      <c r="JZ71" s="315"/>
      <c r="KA71" s="315"/>
      <c r="KB71" s="315"/>
      <c r="KC71" s="315"/>
      <c r="KD71" s="315"/>
      <c r="KE71" s="315"/>
      <c r="KF71" s="315"/>
      <c r="KG71" s="315"/>
      <c r="KH71" s="315"/>
      <c r="KI71" s="315"/>
      <c r="KJ71" s="315"/>
      <c r="KK71" s="315"/>
      <c r="KL71" s="315"/>
      <c r="KM71" s="315"/>
      <c r="KN71" s="315"/>
      <c r="KO71" s="315"/>
      <c r="KP71" s="315"/>
      <c r="KQ71" s="315"/>
      <c r="KR71" s="315"/>
      <c r="KS71" s="315"/>
      <c r="KT71" s="315"/>
      <c r="KU71" s="315"/>
      <c r="KV71" s="315"/>
      <c r="KW71" s="315"/>
      <c r="KX71" s="315"/>
      <c r="KY71" s="315"/>
      <c r="KZ71" s="315"/>
      <c r="LA71" s="315"/>
      <c r="LB71" s="315"/>
      <c r="LC71" s="315"/>
      <c r="LD71" s="315"/>
      <c r="LE71" s="315"/>
      <c r="LF71" s="315"/>
      <c r="LG71" s="315"/>
      <c r="LH71" s="315"/>
      <c r="LI71" s="315"/>
      <c r="LJ71" s="315"/>
      <c r="LK71" s="315"/>
      <c r="LL71" s="315"/>
      <c r="LM71" s="315"/>
      <c r="LN71" s="315"/>
      <c r="LO71" s="315"/>
      <c r="LP71" s="315"/>
      <c r="LQ71" s="315"/>
      <c r="LR71" s="315"/>
      <c r="LS71" s="315"/>
      <c r="LT71" s="315"/>
      <c r="LU71" s="315"/>
      <c r="LV71" s="315"/>
      <c r="LW71" s="315"/>
      <c r="LX71" s="315"/>
      <c r="LY71" s="315"/>
      <c r="LZ71" s="315"/>
      <c r="MA71" s="315"/>
      <c r="MB71" s="315"/>
      <c r="MC71" s="315"/>
      <c r="MD71" s="315"/>
      <c r="ME71" s="315"/>
      <c r="MF71" s="315"/>
      <c r="MG71" s="315"/>
      <c r="MH71" s="315"/>
      <c r="MI71" s="315"/>
      <c r="MJ71" s="315"/>
      <c r="MK71" s="315"/>
      <c r="ML71" s="315"/>
      <c r="MM71" s="315"/>
      <c r="MN71" s="315"/>
      <c r="MO71" s="315"/>
      <c r="MP71" s="315"/>
      <c r="MQ71" s="315"/>
      <c r="MR71" s="315"/>
      <c r="MS71" s="315"/>
      <c r="MT71" s="315"/>
      <c r="MU71" s="315"/>
      <c r="MV71" s="315"/>
      <c r="MW71" s="315"/>
      <c r="MX71" s="315"/>
      <c r="MY71" s="315"/>
      <c r="MZ71" s="315"/>
      <c r="NA71" s="315"/>
      <c r="NB71" s="315"/>
      <c r="NC71" s="315"/>
      <c r="ND71" s="315"/>
      <c r="NE71" s="315"/>
      <c r="NF71" s="315"/>
      <c r="NG71" s="315"/>
      <c r="NH71" s="315"/>
      <c r="NI71" s="315"/>
      <c r="NJ71" s="315"/>
      <c r="NK71" s="315"/>
      <c r="NL71" s="315"/>
      <c r="NM71" s="315"/>
      <c r="NN71" s="315"/>
      <c r="NO71" s="315"/>
      <c r="NP71" s="315"/>
      <c r="NQ71" s="315"/>
      <c r="NR71" s="315"/>
      <c r="NS71" s="315"/>
      <c r="NT71" s="315"/>
      <c r="NU71" s="315"/>
      <c r="NV71" s="315"/>
      <c r="NW71" s="315"/>
      <c r="NX71" s="315"/>
      <c r="NY71" s="315"/>
      <c r="NZ71" s="315"/>
      <c r="OA71" s="315"/>
      <c r="OB71" s="315"/>
      <c r="OC71" s="315"/>
      <c r="OD71" s="315"/>
      <c r="OE71" s="315"/>
      <c r="OF71" s="315"/>
      <c r="OG71" s="315"/>
      <c r="OH71" s="315"/>
      <c r="OI71" s="315"/>
      <c r="OJ71" s="315"/>
      <c r="OK71" s="315"/>
      <c r="OL71" s="315"/>
      <c r="OM71" s="315"/>
      <c r="ON71" s="315"/>
      <c r="OO71" s="315"/>
      <c r="OP71" s="315"/>
      <c r="OQ71" s="315"/>
      <c r="OR71" s="315"/>
      <c r="OS71" s="315"/>
      <c r="OT71" s="315"/>
      <c r="OU71" s="315"/>
      <c r="OV71" s="315"/>
      <c r="OW71" s="315"/>
      <c r="OX71" s="315"/>
      <c r="OY71" s="315"/>
      <c r="OZ71" s="315"/>
      <c r="PA71" s="315"/>
      <c r="PB71" s="315"/>
      <c r="PC71" s="315"/>
      <c r="PD71" s="315"/>
      <c r="PE71" s="315"/>
      <c r="PF71" s="315"/>
      <c r="PG71" s="315"/>
      <c r="PH71" s="315"/>
      <c r="PI71" s="315"/>
      <c r="PJ71" s="315"/>
      <c r="PK71" s="315"/>
      <c r="PL71" s="315"/>
      <c r="PM71" s="315"/>
      <c r="PN71" s="315"/>
      <c r="PO71" s="315"/>
      <c r="PP71" s="315"/>
      <c r="PQ71" s="315"/>
      <c r="PR71" s="315"/>
      <c r="PS71" s="315"/>
      <c r="PT71" s="315"/>
      <c r="PU71" s="315"/>
      <c r="PV71" s="315"/>
      <c r="PW71" s="315"/>
      <c r="PX71" s="315"/>
      <c r="PY71" s="315"/>
      <c r="PZ71" s="315"/>
      <c r="QA71" s="315"/>
      <c r="QB71" s="315"/>
      <c r="QC71" s="315"/>
      <c r="QD71" s="315"/>
      <c r="QE71" s="315"/>
      <c r="QF71" s="315"/>
      <c r="QG71" s="315"/>
      <c r="QH71" s="315"/>
      <c r="QI71" s="315"/>
      <c r="QJ71" s="315"/>
      <c r="QK71" s="315"/>
      <c r="QL71" s="315"/>
      <c r="QM71" s="315"/>
      <c r="QN71" s="315"/>
      <c r="QO71" s="315"/>
      <c r="QP71" s="315"/>
      <c r="QQ71" s="315"/>
      <c r="QR71" s="315"/>
      <c r="QS71" s="315"/>
      <c r="QT71" s="315"/>
      <c r="QU71" s="315"/>
      <c r="QV71" s="315"/>
      <c r="QW71" s="315"/>
      <c r="QX71" s="315"/>
      <c r="QY71" s="315"/>
      <c r="QZ71" s="315"/>
      <c r="RA71" s="315"/>
      <c r="RB71" s="315"/>
      <c r="RC71" s="315"/>
      <c r="RD71" s="315"/>
      <c r="RE71" s="315"/>
      <c r="RF71" s="315"/>
      <c r="RG71" s="315"/>
      <c r="RH71" s="315"/>
      <c r="RI71" s="315"/>
      <c r="RJ71" s="315"/>
      <c r="RK71" s="315"/>
      <c r="RL71" s="315"/>
      <c r="RM71" s="315"/>
      <c r="RN71" s="315"/>
      <c r="RO71" s="315"/>
      <c r="RP71" s="315"/>
      <c r="RQ71" s="315"/>
      <c r="RR71" s="315"/>
      <c r="RS71" s="315"/>
      <c r="RT71" s="315"/>
      <c r="RU71" s="315"/>
      <c r="RV71" s="315"/>
      <c r="RW71" s="315"/>
      <c r="RX71" s="315"/>
      <c r="RY71" s="315"/>
      <c r="RZ71" s="315"/>
      <c r="SA71" s="315"/>
      <c r="SB71" s="315"/>
      <c r="SC71" s="315"/>
      <c r="SD71" s="315"/>
      <c r="SE71" s="315"/>
      <c r="SF71" s="315"/>
      <c r="SG71" s="315"/>
      <c r="SH71" s="315"/>
      <c r="SI71" s="315"/>
      <c r="SJ71" s="315"/>
      <c r="SK71" s="315"/>
      <c r="SL71" s="315"/>
      <c r="SM71" s="315"/>
      <c r="SN71" s="315"/>
      <c r="SO71" s="315"/>
      <c r="SP71" s="315"/>
      <c r="SQ71" s="315"/>
      <c r="SR71" s="315"/>
      <c r="SS71" s="315"/>
      <c r="ST71" s="315"/>
      <c r="SU71" s="315"/>
      <c r="SV71" s="315"/>
      <c r="SW71" s="315"/>
      <c r="SX71" s="315"/>
      <c r="SY71" s="315"/>
      <c r="SZ71" s="315"/>
      <c r="TA71" s="315"/>
      <c r="TB71" s="315"/>
      <c r="TC71" s="315"/>
      <c r="TD71" s="315"/>
      <c r="TE71" s="315"/>
      <c r="TF71" s="315"/>
      <c r="TG71" s="315"/>
      <c r="TH71" s="315"/>
      <c r="TI71" s="315"/>
      <c r="TJ71" s="315"/>
      <c r="TK71" s="315"/>
      <c r="TL71" s="315"/>
      <c r="TM71" s="315"/>
      <c r="TN71" s="315"/>
      <c r="TO71" s="315"/>
      <c r="TP71" s="315"/>
      <c r="TQ71" s="315"/>
      <c r="TR71" s="315"/>
      <c r="TS71" s="315"/>
      <c r="TT71" s="315"/>
      <c r="TU71" s="315"/>
      <c r="TV71" s="315"/>
      <c r="TW71" s="315"/>
      <c r="TX71" s="315"/>
      <c r="TY71" s="315"/>
      <c r="TZ71" s="315"/>
      <c r="UA71" s="315"/>
      <c r="UB71" s="315"/>
      <c r="UC71" s="315"/>
      <c r="UD71" s="315"/>
    </row>
    <row r="72" spans="1:550" s="320" customFormat="1">
      <c r="A72" s="28" t="s">
        <v>569</v>
      </c>
      <c r="B72" s="28" t="s">
        <v>567</v>
      </c>
      <c r="C72" s="29" t="s">
        <v>242</v>
      </c>
      <c r="D72" s="29" t="s">
        <v>246</v>
      </c>
      <c r="E72" s="105" t="s">
        <v>184</v>
      </c>
      <c r="F72" s="31">
        <v>12</v>
      </c>
      <c r="G72" s="320">
        <v>116240</v>
      </c>
      <c r="H72" s="320">
        <v>52413</v>
      </c>
      <c r="I72" s="320">
        <v>4500</v>
      </c>
      <c r="J72" s="320">
        <v>15065</v>
      </c>
      <c r="K72" s="320">
        <v>240869</v>
      </c>
      <c r="L72" s="320">
        <v>262843</v>
      </c>
      <c r="M72" s="320">
        <v>18089</v>
      </c>
      <c r="N72" s="320">
        <v>-17925</v>
      </c>
      <c r="O72" s="320">
        <v>20051</v>
      </c>
      <c r="P72" s="320">
        <v>2126</v>
      </c>
      <c r="Q72" s="320">
        <v>-377</v>
      </c>
      <c r="R72" s="320">
        <v>1749</v>
      </c>
      <c r="S72" s="320">
        <v>19838</v>
      </c>
      <c r="T72" s="320">
        <v>3148</v>
      </c>
      <c r="U72" s="320">
        <v>2441</v>
      </c>
      <c r="V72" s="320">
        <v>-2908</v>
      </c>
      <c r="W72" s="320">
        <v>-467</v>
      </c>
      <c r="X72" s="320">
        <v>500</v>
      </c>
      <c r="Y72" s="320">
        <v>33</v>
      </c>
      <c r="Z72" s="320">
        <v>3181</v>
      </c>
      <c r="AA72" s="320">
        <v>173</v>
      </c>
      <c r="AB72" s="320">
        <v>-144</v>
      </c>
      <c r="AC72" s="320">
        <v>-16</v>
      </c>
      <c r="AD72" s="320">
        <v>-160</v>
      </c>
      <c r="AE72" s="320">
        <v>13</v>
      </c>
      <c r="AF72" s="320">
        <v>581</v>
      </c>
      <c r="AG72" s="320">
        <v>-563</v>
      </c>
      <c r="AH72" s="320">
        <v>18</v>
      </c>
      <c r="AI72" s="320">
        <v>1507</v>
      </c>
      <c r="AJ72" s="320">
        <v>-1093</v>
      </c>
      <c r="AK72" s="320">
        <v>414</v>
      </c>
      <c r="AL72" s="320">
        <v>4100</v>
      </c>
      <c r="AM72" s="320">
        <v>-205</v>
      </c>
      <c r="AN72" s="320">
        <v>3895</v>
      </c>
      <c r="AO72" s="320">
        <v>473</v>
      </c>
      <c r="AP72" s="320">
        <v>94</v>
      </c>
      <c r="AQ72" s="320">
        <v>567</v>
      </c>
      <c r="AR72" s="320">
        <v>0</v>
      </c>
      <c r="AS72" s="320">
        <v>0</v>
      </c>
      <c r="AT72" s="320">
        <v>0</v>
      </c>
      <c r="AU72" s="320">
        <v>28071</v>
      </c>
      <c r="AV72" s="320">
        <v>-15484</v>
      </c>
      <c r="AW72" s="320">
        <v>0</v>
      </c>
      <c r="AX72" s="320">
        <v>15339</v>
      </c>
      <c r="AY72" s="320">
        <v>-145</v>
      </c>
      <c r="AZ72" s="320">
        <v>0</v>
      </c>
      <c r="BA72" s="320">
        <v>-145</v>
      </c>
      <c r="BB72" s="320">
        <v>27926</v>
      </c>
      <c r="BC72" s="315">
        <v>25810</v>
      </c>
      <c r="BD72" s="315">
        <v>2261</v>
      </c>
      <c r="BE72" s="315">
        <v>27481</v>
      </c>
      <c r="BF72" s="315">
        <v>445</v>
      </c>
      <c r="BG72" s="315">
        <v>1671</v>
      </c>
      <c r="BH72" s="315">
        <v>-1816</v>
      </c>
      <c r="BI72" s="320">
        <v>305530</v>
      </c>
      <c r="BJ72" s="320">
        <v>-49619</v>
      </c>
      <c r="BK72" s="320">
        <v>-15339</v>
      </c>
      <c r="BL72" s="320">
        <v>-64958</v>
      </c>
      <c r="BM72" s="320">
        <v>-64958</v>
      </c>
      <c r="BN72" s="320">
        <v>240572</v>
      </c>
      <c r="BO72" s="320">
        <v>114319</v>
      </c>
      <c r="BP72" s="320">
        <v>4896</v>
      </c>
      <c r="BQ72" s="320">
        <v>109423</v>
      </c>
      <c r="BR72" s="320">
        <v>25275</v>
      </c>
      <c r="BS72" s="320">
        <v>8006</v>
      </c>
      <c r="BT72" s="320">
        <v>17269</v>
      </c>
      <c r="BU72" s="320">
        <v>28994</v>
      </c>
      <c r="BV72" s="320">
        <v>27918</v>
      </c>
      <c r="BW72" s="320">
        <v>1076</v>
      </c>
      <c r="BX72" s="320">
        <v>21381</v>
      </c>
      <c r="BY72" s="320">
        <v>6950</v>
      </c>
      <c r="BZ72" s="320">
        <v>14431</v>
      </c>
      <c r="CA72" s="320">
        <v>8885</v>
      </c>
      <c r="CB72" s="320">
        <v>4448</v>
      </c>
      <c r="CC72" s="320">
        <v>4437</v>
      </c>
      <c r="CD72" s="320">
        <v>29458</v>
      </c>
      <c r="CE72" s="320">
        <v>5635</v>
      </c>
      <c r="CF72" s="320">
        <v>23823</v>
      </c>
      <c r="CJ72" s="320">
        <v>87224</v>
      </c>
      <c r="CK72" s="320">
        <v>20187</v>
      </c>
      <c r="CL72" s="320">
        <v>67037</v>
      </c>
      <c r="CM72" s="320">
        <v>0</v>
      </c>
      <c r="CN72" s="320">
        <v>0</v>
      </c>
      <c r="CO72" s="320">
        <v>0</v>
      </c>
      <c r="CP72" s="320">
        <v>6270</v>
      </c>
      <c r="CQ72" s="320">
        <v>2680</v>
      </c>
      <c r="CR72" s="320">
        <v>3590</v>
      </c>
      <c r="CS72" s="320">
        <v>4396</v>
      </c>
      <c r="CT72" s="320">
        <v>0</v>
      </c>
      <c r="CU72" s="320">
        <v>4396</v>
      </c>
      <c r="CV72" s="320">
        <v>1924</v>
      </c>
      <c r="CW72" s="320">
        <v>69</v>
      </c>
      <c r="CX72" s="320">
        <v>1855</v>
      </c>
      <c r="CY72" s="320">
        <v>0</v>
      </c>
      <c r="CZ72" s="320">
        <v>0</v>
      </c>
      <c r="DA72" s="320">
        <v>0</v>
      </c>
      <c r="DB72" s="320">
        <v>0</v>
      </c>
      <c r="DC72" s="320">
        <v>0</v>
      </c>
      <c r="DD72" s="320">
        <v>0</v>
      </c>
      <c r="DE72" s="320">
        <v>0</v>
      </c>
      <c r="DF72" s="320">
        <v>0</v>
      </c>
      <c r="DG72" s="320">
        <v>765</v>
      </c>
      <c r="DH72" s="320">
        <v>0</v>
      </c>
      <c r="DI72" s="320">
        <v>765</v>
      </c>
      <c r="DJ72" s="320">
        <v>0</v>
      </c>
      <c r="DK72" s="320">
        <v>765</v>
      </c>
      <c r="DL72" s="320">
        <v>0</v>
      </c>
      <c r="DM72" s="320">
        <v>765</v>
      </c>
      <c r="DN72" s="320">
        <v>329656</v>
      </c>
      <c r="DO72" s="320">
        <v>80789</v>
      </c>
      <c r="DP72" s="320">
        <v>248867</v>
      </c>
      <c r="DQ72" s="320">
        <v>22898</v>
      </c>
      <c r="DR72" s="320">
        <v>25549</v>
      </c>
      <c r="DS72" s="320">
        <v>-2651</v>
      </c>
      <c r="DT72" s="320">
        <v>352554</v>
      </c>
      <c r="DU72" s="320">
        <v>106338</v>
      </c>
      <c r="DV72" s="320">
        <v>246216</v>
      </c>
      <c r="DW72" s="320">
        <v>-1178</v>
      </c>
      <c r="DX72" s="320">
        <v>0</v>
      </c>
      <c r="DY72" s="320">
        <v>-1178</v>
      </c>
      <c r="DZ72" s="320">
        <v>707</v>
      </c>
      <c r="EA72" s="320">
        <v>15870</v>
      </c>
      <c r="EB72" s="320">
        <v>955</v>
      </c>
      <c r="EC72" s="320">
        <v>6665</v>
      </c>
      <c r="ED72" s="320">
        <v>57</v>
      </c>
      <c r="EE72" s="320">
        <v>0</v>
      </c>
      <c r="EF72" s="320">
        <v>21580</v>
      </c>
      <c r="EG72" s="320">
        <v>173737</v>
      </c>
      <c r="EH72" s="320">
        <v>25764</v>
      </c>
      <c r="EI72" s="320">
        <v>41368</v>
      </c>
      <c r="EJ72" s="320">
        <v>10850</v>
      </c>
      <c r="EK72" s="320">
        <v>251719</v>
      </c>
      <c r="EL72" s="320">
        <v>-16560</v>
      </c>
      <c r="EM72" s="320">
        <v>0</v>
      </c>
      <c r="EN72" s="320">
        <v>2774</v>
      </c>
      <c r="EO72" s="320">
        <v>-52393</v>
      </c>
      <c r="EP72" s="320">
        <v>0</v>
      </c>
      <c r="EQ72" s="320">
        <v>-65103</v>
      </c>
      <c r="ER72" s="323">
        <f t="shared" si="26"/>
        <v>375089</v>
      </c>
      <c r="ES72" s="323">
        <f t="shared" si="27"/>
        <v>358598</v>
      </c>
      <c r="ET72" s="323">
        <f t="shared" si="28"/>
        <v>358529</v>
      </c>
      <c r="EU72" s="323">
        <f t="shared" si="35"/>
        <v>16560</v>
      </c>
      <c r="EV72" s="323">
        <f t="shared" si="29"/>
        <v>106879</v>
      </c>
      <c r="EW72" s="323">
        <f t="shared" si="30"/>
        <v>81330</v>
      </c>
      <c r="EX72" s="323">
        <f t="shared" si="31"/>
        <v>81261</v>
      </c>
      <c r="EY72" s="323">
        <f t="shared" si="32"/>
        <v>67037</v>
      </c>
      <c r="EZ72" s="323">
        <f t="shared" si="33"/>
        <v>51892</v>
      </c>
      <c r="FA72" s="323">
        <f t="shared" si="34"/>
        <v>53467</v>
      </c>
      <c r="FB72" s="323">
        <f t="shared" si="36"/>
        <v>-1575</v>
      </c>
      <c r="FC72" s="320">
        <v>279574</v>
      </c>
      <c r="FD72" s="320">
        <v>266405</v>
      </c>
      <c r="FE72" s="320">
        <v>14736</v>
      </c>
      <c r="FF72" s="320">
        <v>128320</v>
      </c>
      <c r="FG72" s="320">
        <v>3723</v>
      </c>
      <c r="FH72" s="320">
        <v>2022</v>
      </c>
      <c r="FI72" s="320">
        <v>5966</v>
      </c>
      <c r="FJ72" s="320">
        <v>700746</v>
      </c>
      <c r="FK72" s="320">
        <v>5770</v>
      </c>
      <c r="FL72" s="320">
        <v>1641</v>
      </c>
      <c r="FM72" s="320">
        <v>164</v>
      </c>
      <c r="FN72" s="320">
        <v>80</v>
      </c>
      <c r="FO72" s="320">
        <v>10</v>
      </c>
      <c r="FP72" s="320">
        <v>8086</v>
      </c>
      <c r="FQ72" s="320">
        <v>716497</v>
      </c>
      <c r="FR72" s="320">
        <v>35158</v>
      </c>
      <c r="FT72" s="320">
        <v>60</v>
      </c>
      <c r="FV72" s="320">
        <v>799</v>
      </c>
      <c r="FW72" s="320">
        <v>36393</v>
      </c>
      <c r="FX72" s="320">
        <v>3482</v>
      </c>
      <c r="FY72" s="320">
        <v>75892</v>
      </c>
      <c r="FZ72" s="320">
        <v>792389</v>
      </c>
      <c r="GA72" s="320">
        <v>0</v>
      </c>
      <c r="GB72" s="320">
        <v>13362</v>
      </c>
      <c r="GC72" s="320">
        <v>46992</v>
      </c>
      <c r="GD72" s="320">
        <v>0</v>
      </c>
      <c r="GE72" s="320">
        <v>0</v>
      </c>
      <c r="GG72" s="320">
        <v>60354</v>
      </c>
      <c r="GH72" s="320">
        <v>0</v>
      </c>
      <c r="GI72" s="320">
        <v>283</v>
      </c>
      <c r="GJ72" s="320">
        <v>220746</v>
      </c>
      <c r="GK72" s="320">
        <v>156005</v>
      </c>
      <c r="GL72" s="320">
        <v>86503</v>
      </c>
      <c r="GN72" s="320">
        <v>0</v>
      </c>
      <c r="GO72" s="320">
        <v>463537</v>
      </c>
      <c r="GP72" s="320">
        <v>268498</v>
      </c>
      <c r="GQ72" s="320">
        <v>27926</v>
      </c>
      <c r="GR72" s="320">
        <v>240572</v>
      </c>
      <c r="GS72" s="320">
        <v>268498</v>
      </c>
      <c r="GT72" s="320">
        <v>279574</v>
      </c>
      <c r="GU72" s="320">
        <v>36393</v>
      </c>
      <c r="GV72" s="325">
        <f t="shared" si="37"/>
        <v>255870</v>
      </c>
      <c r="GW72" s="325">
        <f t="shared" si="38"/>
        <v>38640</v>
      </c>
      <c r="GX72" s="325">
        <f t="shared" si="39"/>
        <v>217230</v>
      </c>
      <c r="GY72" s="315"/>
      <c r="GZ72" s="315"/>
      <c r="HA72" s="315"/>
      <c r="HB72" s="323"/>
      <c r="HC72" s="315"/>
      <c r="HD72" s="315"/>
      <c r="HE72" s="315"/>
      <c r="HF72" s="315"/>
      <c r="HG72" s="315"/>
      <c r="HH72" s="315"/>
      <c r="HI72" s="315"/>
      <c r="HJ72" s="315"/>
      <c r="HK72" s="315"/>
      <c r="HL72" s="315"/>
      <c r="HM72" s="315"/>
      <c r="HN72" s="315"/>
      <c r="HO72" s="315"/>
      <c r="HP72" s="315"/>
      <c r="HQ72" s="315"/>
      <c r="HR72" s="315"/>
      <c r="HS72" s="315"/>
      <c r="HT72" s="315"/>
      <c r="HU72" s="315"/>
      <c r="HV72" s="315"/>
      <c r="HW72" s="315"/>
      <c r="HX72" s="315"/>
      <c r="HY72" s="315"/>
      <c r="HZ72" s="315"/>
      <c r="IA72" s="315"/>
      <c r="IB72" s="315"/>
      <c r="IC72" s="315"/>
      <c r="ID72" s="315"/>
      <c r="IE72" s="315"/>
      <c r="IF72" s="315"/>
      <c r="IG72" s="315"/>
      <c r="IH72" s="315"/>
      <c r="II72" s="315"/>
      <c r="IJ72" s="315"/>
      <c r="IK72" s="315"/>
      <c r="IL72" s="315"/>
      <c r="IM72" s="315"/>
      <c r="IN72" s="315"/>
      <c r="IO72" s="315"/>
      <c r="IP72" s="315"/>
      <c r="IQ72" s="315"/>
      <c r="IR72" s="315"/>
      <c r="IS72" s="315"/>
      <c r="IT72" s="315"/>
      <c r="IU72" s="315"/>
      <c r="IV72" s="315"/>
      <c r="IW72" s="315"/>
      <c r="IX72" s="315"/>
      <c r="IY72" s="315"/>
      <c r="IZ72" s="315"/>
      <c r="JA72" s="315"/>
      <c r="JB72" s="315"/>
      <c r="JC72" s="315"/>
      <c r="JD72" s="315"/>
      <c r="JE72" s="315"/>
      <c r="JF72" s="315"/>
      <c r="JG72" s="315"/>
      <c r="JH72" s="315"/>
      <c r="JI72" s="315"/>
      <c r="JJ72" s="315"/>
      <c r="JK72" s="315"/>
      <c r="JL72" s="315"/>
      <c r="JM72" s="315"/>
      <c r="JN72" s="315"/>
      <c r="JO72" s="315"/>
      <c r="JP72" s="315"/>
      <c r="JQ72" s="315"/>
      <c r="JR72" s="315"/>
      <c r="JS72" s="315"/>
      <c r="JT72" s="315"/>
      <c r="JU72" s="315"/>
      <c r="JV72" s="315"/>
      <c r="JW72" s="315"/>
      <c r="JX72" s="315"/>
      <c r="JY72" s="315"/>
      <c r="JZ72" s="315"/>
      <c r="KA72" s="315"/>
      <c r="KB72" s="315"/>
      <c r="KC72" s="315"/>
      <c r="KD72" s="315"/>
      <c r="KE72" s="315"/>
      <c r="KF72" s="315"/>
      <c r="KG72" s="315"/>
      <c r="KH72" s="315"/>
      <c r="KI72" s="315"/>
      <c r="KJ72" s="315"/>
      <c r="KK72" s="315"/>
      <c r="KL72" s="315"/>
      <c r="KM72" s="315"/>
      <c r="KN72" s="315"/>
      <c r="KO72" s="315"/>
      <c r="KP72" s="315"/>
      <c r="KQ72" s="315"/>
      <c r="KR72" s="315"/>
      <c r="KS72" s="315"/>
      <c r="KT72" s="315"/>
      <c r="KU72" s="315"/>
      <c r="KV72" s="315"/>
      <c r="KW72" s="315"/>
      <c r="KX72" s="315"/>
      <c r="KY72" s="315"/>
      <c r="KZ72" s="315"/>
      <c r="LA72" s="315"/>
      <c r="LB72" s="315"/>
      <c r="LC72" s="315"/>
      <c r="LD72" s="315"/>
      <c r="LE72" s="315"/>
      <c r="LF72" s="315"/>
      <c r="LG72" s="315"/>
      <c r="LH72" s="315"/>
      <c r="LI72" s="315"/>
      <c r="LJ72" s="315"/>
      <c r="LK72" s="315"/>
      <c r="LL72" s="315"/>
      <c r="LM72" s="315"/>
      <c r="LN72" s="315"/>
      <c r="LO72" s="315"/>
      <c r="LP72" s="315"/>
      <c r="LQ72" s="315"/>
      <c r="LR72" s="315"/>
      <c r="LS72" s="315"/>
      <c r="LT72" s="315"/>
      <c r="LU72" s="315"/>
      <c r="LV72" s="315"/>
      <c r="LW72" s="315"/>
      <c r="LX72" s="315"/>
      <c r="LY72" s="315"/>
      <c r="LZ72" s="315"/>
      <c r="MA72" s="315"/>
      <c r="MB72" s="315"/>
      <c r="MC72" s="315"/>
      <c r="MD72" s="315"/>
      <c r="ME72" s="315"/>
      <c r="MF72" s="315"/>
      <c r="MG72" s="315"/>
      <c r="MH72" s="315"/>
      <c r="MI72" s="315"/>
      <c r="MJ72" s="315"/>
      <c r="MK72" s="315"/>
      <c r="ML72" s="315"/>
      <c r="MM72" s="315"/>
      <c r="MN72" s="315"/>
      <c r="MO72" s="315"/>
      <c r="MP72" s="315"/>
      <c r="MQ72" s="315"/>
      <c r="MR72" s="315"/>
      <c r="MS72" s="315"/>
      <c r="MT72" s="315"/>
      <c r="MU72" s="315"/>
      <c r="MV72" s="315"/>
      <c r="MW72" s="315"/>
      <c r="MX72" s="315"/>
      <c r="MY72" s="315"/>
      <c r="MZ72" s="315"/>
      <c r="NA72" s="315"/>
      <c r="NB72" s="315"/>
      <c r="NC72" s="315"/>
      <c r="ND72" s="315"/>
      <c r="NE72" s="315"/>
      <c r="NF72" s="315"/>
      <c r="NG72" s="315"/>
      <c r="NH72" s="315"/>
      <c r="NI72" s="315"/>
      <c r="NJ72" s="315"/>
      <c r="NK72" s="315"/>
      <c r="NL72" s="315"/>
      <c r="NM72" s="315"/>
      <c r="NN72" s="315"/>
      <c r="NO72" s="315"/>
      <c r="NP72" s="315"/>
      <c r="NQ72" s="315"/>
      <c r="NR72" s="315"/>
      <c r="NS72" s="315"/>
      <c r="NT72" s="315"/>
      <c r="NU72" s="315"/>
      <c r="NV72" s="315"/>
      <c r="NW72" s="315"/>
      <c r="NX72" s="315"/>
      <c r="NY72" s="315"/>
      <c r="NZ72" s="315"/>
      <c r="OA72" s="315"/>
      <c r="OB72" s="315"/>
      <c r="OC72" s="315"/>
      <c r="OD72" s="315"/>
      <c r="OE72" s="315"/>
      <c r="OF72" s="315"/>
      <c r="OG72" s="315"/>
      <c r="OH72" s="315"/>
      <c r="OI72" s="315"/>
      <c r="OJ72" s="315"/>
      <c r="OK72" s="315"/>
      <c r="OL72" s="315"/>
      <c r="OM72" s="315"/>
      <c r="ON72" s="315"/>
      <c r="OO72" s="315"/>
      <c r="OP72" s="315"/>
      <c r="OQ72" s="315"/>
      <c r="OR72" s="315"/>
      <c r="OS72" s="315"/>
      <c r="OT72" s="315"/>
      <c r="OU72" s="315"/>
      <c r="OV72" s="315"/>
      <c r="OW72" s="315"/>
      <c r="OX72" s="315"/>
      <c r="OY72" s="315"/>
      <c r="OZ72" s="315"/>
      <c r="PA72" s="315"/>
      <c r="PB72" s="315"/>
      <c r="PC72" s="315"/>
      <c r="PD72" s="315"/>
      <c r="PE72" s="315"/>
      <c r="PF72" s="315"/>
      <c r="PG72" s="315"/>
      <c r="PH72" s="315"/>
      <c r="PI72" s="315"/>
      <c r="PJ72" s="315"/>
      <c r="PK72" s="315"/>
      <c r="PL72" s="315"/>
      <c r="PM72" s="315"/>
      <c r="PN72" s="315"/>
      <c r="PO72" s="315"/>
      <c r="PP72" s="315"/>
      <c r="PQ72" s="315"/>
      <c r="PR72" s="315"/>
      <c r="PS72" s="315"/>
      <c r="PT72" s="315"/>
      <c r="PU72" s="315"/>
      <c r="PV72" s="315"/>
      <c r="PW72" s="315"/>
      <c r="PX72" s="315"/>
      <c r="PY72" s="315"/>
      <c r="PZ72" s="315"/>
      <c r="QA72" s="315"/>
      <c r="QB72" s="315"/>
      <c r="QC72" s="315"/>
      <c r="QD72" s="315"/>
      <c r="QE72" s="315"/>
      <c r="QF72" s="315"/>
      <c r="QG72" s="315"/>
      <c r="QH72" s="315"/>
      <c r="QI72" s="315"/>
      <c r="QJ72" s="315"/>
      <c r="QK72" s="315"/>
      <c r="QL72" s="315"/>
      <c r="QM72" s="315"/>
      <c r="QN72" s="315"/>
      <c r="QO72" s="315"/>
      <c r="QP72" s="315"/>
      <c r="QQ72" s="315"/>
      <c r="QR72" s="315"/>
      <c r="QS72" s="315"/>
      <c r="QT72" s="315"/>
      <c r="QU72" s="315"/>
      <c r="QV72" s="315"/>
      <c r="QW72" s="315"/>
      <c r="QX72" s="315"/>
      <c r="QY72" s="315"/>
      <c r="QZ72" s="315"/>
      <c r="RA72" s="315"/>
      <c r="RB72" s="315"/>
      <c r="RC72" s="315"/>
      <c r="RD72" s="315"/>
      <c r="RE72" s="315"/>
      <c r="RF72" s="315"/>
      <c r="RG72" s="315"/>
      <c r="RH72" s="315"/>
      <c r="RI72" s="315"/>
      <c r="RJ72" s="315"/>
      <c r="RK72" s="315"/>
      <c r="RL72" s="315"/>
      <c r="RM72" s="315"/>
      <c r="RN72" s="315"/>
      <c r="RO72" s="315"/>
      <c r="RP72" s="315"/>
      <c r="RQ72" s="315"/>
      <c r="RR72" s="315"/>
      <c r="RS72" s="315"/>
      <c r="RT72" s="315"/>
      <c r="RU72" s="315"/>
      <c r="RV72" s="315"/>
      <c r="RW72" s="315"/>
      <c r="RX72" s="315"/>
      <c r="RY72" s="315"/>
      <c r="RZ72" s="315"/>
      <c r="SA72" s="315"/>
      <c r="SB72" s="315"/>
      <c r="SC72" s="315"/>
      <c r="SD72" s="315"/>
      <c r="SE72" s="315"/>
      <c r="SF72" s="315"/>
      <c r="SG72" s="315"/>
      <c r="SH72" s="315"/>
      <c r="SI72" s="315"/>
      <c r="SJ72" s="315"/>
      <c r="SK72" s="315"/>
      <c r="SL72" s="315"/>
      <c r="SM72" s="315"/>
      <c r="SN72" s="315"/>
      <c r="SO72" s="315"/>
      <c r="SP72" s="315"/>
      <c r="SQ72" s="315"/>
      <c r="SR72" s="315"/>
      <c r="SS72" s="315"/>
      <c r="ST72" s="315"/>
      <c r="SU72" s="315"/>
      <c r="SV72" s="315"/>
      <c r="SW72" s="315"/>
      <c r="SX72" s="315"/>
      <c r="SY72" s="315"/>
      <c r="SZ72" s="315"/>
      <c r="TA72" s="315"/>
      <c r="TB72" s="315"/>
      <c r="TC72" s="315"/>
      <c r="TD72" s="315"/>
      <c r="TE72" s="315"/>
      <c r="TF72" s="315"/>
      <c r="TG72" s="315"/>
      <c r="TH72" s="315"/>
      <c r="TI72" s="315"/>
      <c r="TJ72" s="315"/>
      <c r="TK72" s="315"/>
      <c r="TL72" s="315"/>
      <c r="TM72" s="315"/>
      <c r="TN72" s="315"/>
      <c r="TO72" s="315"/>
      <c r="TP72" s="315"/>
      <c r="TQ72" s="315"/>
      <c r="TR72" s="315"/>
      <c r="TS72" s="315"/>
      <c r="TT72" s="315"/>
      <c r="TU72" s="315"/>
      <c r="TV72" s="315"/>
      <c r="TW72" s="315"/>
      <c r="TX72" s="315"/>
      <c r="TY72" s="315"/>
      <c r="TZ72" s="315"/>
      <c r="UA72" s="315"/>
      <c r="UB72" s="315"/>
      <c r="UC72" s="315"/>
      <c r="UD72" s="315"/>
    </row>
    <row r="73" spans="1:550" s="320" customFormat="1">
      <c r="A73" s="28" t="s">
        <v>570</v>
      </c>
      <c r="B73" s="28" t="s">
        <v>567</v>
      </c>
      <c r="C73" s="29" t="s">
        <v>242</v>
      </c>
      <c r="D73" s="29" t="s">
        <v>247</v>
      </c>
      <c r="E73" s="105" t="s">
        <v>184</v>
      </c>
      <c r="F73" s="31">
        <v>12</v>
      </c>
      <c r="G73" s="320">
        <v>88050</v>
      </c>
      <c r="H73" s="320">
        <v>40934</v>
      </c>
      <c r="I73" s="320">
        <v>3900</v>
      </c>
      <c r="J73" s="320">
        <v>10675</v>
      </c>
      <c r="K73" s="320">
        <v>247462</v>
      </c>
      <c r="L73" s="320">
        <v>247462</v>
      </c>
      <c r="M73" s="320">
        <v>46138</v>
      </c>
      <c r="N73" s="320">
        <v>2194</v>
      </c>
      <c r="O73" s="320">
        <v>-3604</v>
      </c>
      <c r="P73" s="320">
        <v>-1410</v>
      </c>
      <c r="Q73" s="320">
        <v>-187</v>
      </c>
      <c r="R73" s="320">
        <v>-1597</v>
      </c>
      <c r="S73" s="320">
        <v>44041</v>
      </c>
      <c r="T73" s="320">
        <v>0</v>
      </c>
      <c r="U73" s="320">
        <v>0</v>
      </c>
      <c r="V73" s="320">
        <v>0</v>
      </c>
      <c r="W73" s="320">
        <v>0</v>
      </c>
      <c r="X73" s="320">
        <v>0</v>
      </c>
      <c r="Y73" s="320">
        <v>0</v>
      </c>
      <c r="Z73" s="320">
        <v>0</v>
      </c>
      <c r="AA73" s="320">
        <v>0</v>
      </c>
      <c r="AB73" s="320">
        <v>0</v>
      </c>
      <c r="AC73" s="320">
        <v>0</v>
      </c>
      <c r="AD73" s="320">
        <v>0</v>
      </c>
      <c r="AE73" s="320">
        <v>0</v>
      </c>
      <c r="AF73" s="320">
        <v>0</v>
      </c>
      <c r="AG73" s="320">
        <v>0</v>
      </c>
      <c r="AH73" s="320">
        <v>0</v>
      </c>
      <c r="AI73" s="320">
        <v>3316</v>
      </c>
      <c r="AJ73" s="320">
        <v>144</v>
      </c>
      <c r="AK73" s="320">
        <v>3460</v>
      </c>
      <c r="AL73" s="320">
        <v>850</v>
      </c>
      <c r="AM73" s="320">
        <v>175</v>
      </c>
      <c r="AN73" s="320">
        <v>1025</v>
      </c>
      <c r="AO73" s="320">
        <v>0</v>
      </c>
      <c r="AP73" s="320">
        <v>0</v>
      </c>
      <c r="AQ73" s="320">
        <v>0</v>
      </c>
      <c r="AR73" s="320">
        <v>0</v>
      </c>
      <c r="AS73" s="320">
        <v>0</v>
      </c>
      <c r="AT73" s="320">
        <v>0</v>
      </c>
      <c r="AU73" s="320">
        <v>50304</v>
      </c>
      <c r="AV73" s="320">
        <v>2194</v>
      </c>
      <c r="AW73" s="320">
        <v>0</v>
      </c>
      <c r="AX73" s="320">
        <v>-3150</v>
      </c>
      <c r="AY73" s="320">
        <v>-956</v>
      </c>
      <c r="AZ73" s="320">
        <v>-322</v>
      </c>
      <c r="BA73" s="320">
        <v>-1278</v>
      </c>
      <c r="BB73" s="320">
        <v>49026</v>
      </c>
      <c r="BC73" s="315">
        <v>46988</v>
      </c>
      <c r="BD73" s="315">
        <v>3316</v>
      </c>
      <c r="BE73" s="315">
        <v>45566</v>
      </c>
      <c r="BF73" s="315">
        <v>3460</v>
      </c>
      <c r="BG73" s="315">
        <v>-1422</v>
      </c>
      <c r="BH73" s="315">
        <v>144</v>
      </c>
      <c r="BI73" s="320">
        <v>130438</v>
      </c>
      <c r="BJ73" s="320">
        <v>-7611</v>
      </c>
      <c r="BK73" s="320">
        <v>3150</v>
      </c>
      <c r="BL73" s="320">
        <v>-4461</v>
      </c>
      <c r="BM73" s="320">
        <v>-4139</v>
      </c>
      <c r="BN73" s="320">
        <v>126299</v>
      </c>
      <c r="BO73" s="320">
        <v>108526</v>
      </c>
      <c r="BP73" s="320">
        <v>6885</v>
      </c>
      <c r="BQ73" s="320">
        <v>101641</v>
      </c>
      <c r="BR73" s="320">
        <v>23222</v>
      </c>
      <c r="BS73" s="320">
        <v>4221</v>
      </c>
      <c r="BT73" s="320">
        <v>19001</v>
      </c>
      <c r="BU73" s="320">
        <v>36753</v>
      </c>
      <c r="BV73" s="320">
        <v>28042</v>
      </c>
      <c r="BW73" s="320">
        <v>8711</v>
      </c>
      <c r="BX73" s="320">
        <v>13360</v>
      </c>
      <c r="BY73" s="320">
        <v>2345</v>
      </c>
      <c r="BZ73" s="320">
        <v>11015</v>
      </c>
      <c r="CA73" s="320">
        <v>10816</v>
      </c>
      <c r="CB73" s="320">
        <v>5554</v>
      </c>
      <c r="CC73" s="320">
        <v>5262</v>
      </c>
      <c r="CD73" s="320">
        <v>24214</v>
      </c>
      <c r="CE73" s="320">
        <v>6321</v>
      </c>
      <c r="CF73" s="320">
        <v>17893</v>
      </c>
      <c r="CJ73" s="320">
        <v>70096</v>
      </c>
      <c r="CK73" s="320">
        <v>10698</v>
      </c>
      <c r="CL73" s="320">
        <v>59398</v>
      </c>
      <c r="CM73" s="320">
        <v>7552</v>
      </c>
      <c r="CN73" s="320">
        <v>4477</v>
      </c>
      <c r="CO73" s="320">
        <v>3075</v>
      </c>
      <c r="CP73" s="320">
        <v>2912</v>
      </c>
      <c r="CQ73" s="320">
        <v>1300</v>
      </c>
      <c r="CR73" s="320">
        <v>1612</v>
      </c>
      <c r="CS73" s="320">
        <v>4353</v>
      </c>
      <c r="CT73" s="320">
        <v>125</v>
      </c>
      <c r="CU73" s="320">
        <v>4228</v>
      </c>
      <c r="CV73" s="320">
        <v>1850</v>
      </c>
      <c r="CW73" s="320">
        <v>2</v>
      </c>
      <c r="CX73" s="320">
        <v>1848</v>
      </c>
      <c r="CY73" s="320">
        <v>0</v>
      </c>
      <c r="CZ73" s="320">
        <v>0</v>
      </c>
      <c r="DA73" s="320">
        <v>0</v>
      </c>
      <c r="DB73" s="320">
        <v>0</v>
      </c>
      <c r="DC73" s="320">
        <v>0</v>
      </c>
      <c r="DD73" s="320">
        <v>0</v>
      </c>
      <c r="DE73" s="320">
        <v>0</v>
      </c>
      <c r="DF73" s="320">
        <v>0</v>
      </c>
      <c r="DG73" s="320">
        <v>1141</v>
      </c>
      <c r="DH73" s="320">
        <v>0</v>
      </c>
      <c r="DI73" s="320">
        <v>1141</v>
      </c>
      <c r="DJ73" s="320">
        <v>0</v>
      </c>
      <c r="DK73" s="320">
        <v>1048</v>
      </c>
      <c r="DL73" s="320">
        <v>0</v>
      </c>
      <c r="DM73" s="320">
        <v>1048</v>
      </c>
      <c r="DN73" s="320">
        <v>305843</v>
      </c>
      <c r="DO73" s="320">
        <v>69970</v>
      </c>
      <c r="DP73" s="320">
        <v>235873</v>
      </c>
      <c r="DQ73" s="320">
        <v>0</v>
      </c>
      <c r="DR73" s="320">
        <v>0</v>
      </c>
      <c r="DS73" s="320">
        <v>0</v>
      </c>
      <c r="DT73" s="320">
        <v>305843</v>
      </c>
      <c r="DU73" s="320">
        <v>69970</v>
      </c>
      <c r="DV73" s="320">
        <v>235873</v>
      </c>
      <c r="DW73" s="320">
        <v>-26</v>
      </c>
      <c r="DX73" s="320">
        <v>93</v>
      </c>
      <c r="DY73" s="320">
        <v>67</v>
      </c>
      <c r="DZ73" s="320">
        <v>3</v>
      </c>
      <c r="EA73" s="320">
        <v>18107</v>
      </c>
      <c r="EB73" s="320">
        <v>634</v>
      </c>
      <c r="EC73" s="320">
        <v>4537</v>
      </c>
      <c r="ED73" s="320">
        <v>0</v>
      </c>
      <c r="EE73" s="320">
        <v>0</v>
      </c>
      <c r="EF73" s="320">
        <v>22010</v>
      </c>
      <c r="EG73" s="320">
        <v>176904</v>
      </c>
      <c r="EH73" s="320">
        <v>28492</v>
      </c>
      <c r="EI73" s="320">
        <v>42066</v>
      </c>
      <c r="EJ73" s="320">
        <v>10997</v>
      </c>
      <c r="EK73" s="320">
        <v>258459</v>
      </c>
      <c r="EL73" s="320">
        <v>551</v>
      </c>
      <c r="EM73" s="320">
        <v>4387</v>
      </c>
      <c r="EN73" s="320">
        <v>0</v>
      </c>
      <c r="EO73" s="320">
        <v>-11998</v>
      </c>
      <c r="EP73" s="320">
        <v>0</v>
      </c>
      <c r="EQ73" s="320">
        <v>-5417</v>
      </c>
      <c r="ER73" s="323">
        <f t="shared" si="26"/>
        <v>328487</v>
      </c>
      <c r="ES73" s="323">
        <f t="shared" si="27"/>
        <v>329040</v>
      </c>
      <c r="ET73" s="323">
        <f t="shared" si="28"/>
        <v>329038</v>
      </c>
      <c r="EU73" s="323">
        <f t="shared" si="35"/>
        <v>-551</v>
      </c>
      <c r="EV73" s="323">
        <f t="shared" si="29"/>
        <v>70581</v>
      </c>
      <c r="EW73" s="323">
        <f t="shared" si="30"/>
        <v>70581</v>
      </c>
      <c r="EX73" s="323">
        <f t="shared" si="31"/>
        <v>70579</v>
      </c>
      <c r="EY73" s="323">
        <f t="shared" si="32"/>
        <v>59398</v>
      </c>
      <c r="EZ73" s="323">
        <f t="shared" si="33"/>
        <v>36753</v>
      </c>
      <c r="FA73" s="323">
        <f t="shared" si="34"/>
        <v>28042</v>
      </c>
      <c r="FB73" s="323">
        <f t="shared" si="36"/>
        <v>8711</v>
      </c>
      <c r="FC73" s="320">
        <v>0</v>
      </c>
      <c r="FD73" s="320">
        <v>290414</v>
      </c>
      <c r="FE73" s="320">
        <v>10674</v>
      </c>
      <c r="FF73" s="320">
        <v>169555</v>
      </c>
      <c r="FG73" s="320">
        <v>1669</v>
      </c>
      <c r="FH73" s="320">
        <v>4581</v>
      </c>
      <c r="FI73" s="320">
        <v>25591</v>
      </c>
      <c r="FJ73" s="320">
        <v>502484</v>
      </c>
      <c r="FK73" s="320">
        <v>1371</v>
      </c>
      <c r="FL73" s="320">
        <v>6281</v>
      </c>
      <c r="FM73" s="320">
        <v>351</v>
      </c>
      <c r="FN73" s="320">
        <v>0</v>
      </c>
      <c r="FO73" s="320">
        <v>0</v>
      </c>
      <c r="FP73" s="320">
        <v>4011</v>
      </c>
      <c r="FQ73" s="320">
        <v>514498</v>
      </c>
      <c r="FR73" s="320">
        <v>35000</v>
      </c>
      <c r="FT73" s="320">
        <v>153</v>
      </c>
      <c r="FV73" s="320">
        <v>390</v>
      </c>
      <c r="FW73" s="320">
        <v>16034</v>
      </c>
      <c r="FX73" s="320">
        <v>6075</v>
      </c>
      <c r="FY73" s="320">
        <v>57652</v>
      </c>
      <c r="FZ73" s="320">
        <v>572150</v>
      </c>
      <c r="GA73" s="320">
        <v>0</v>
      </c>
      <c r="GB73" s="320">
        <v>13176</v>
      </c>
      <c r="GC73" s="320">
        <v>32982</v>
      </c>
      <c r="GD73" s="320">
        <v>1863</v>
      </c>
      <c r="GE73" s="320">
        <v>165</v>
      </c>
      <c r="GG73" s="320">
        <v>48186</v>
      </c>
      <c r="GH73" s="320">
        <v>0</v>
      </c>
      <c r="GI73" s="320">
        <v>161</v>
      </c>
      <c r="GJ73" s="320">
        <v>118337</v>
      </c>
      <c r="GK73" s="320">
        <v>151520</v>
      </c>
      <c r="GL73" s="320">
        <v>78621</v>
      </c>
      <c r="GN73" s="320">
        <v>0</v>
      </c>
      <c r="GO73" s="320">
        <v>348639</v>
      </c>
      <c r="GP73" s="320">
        <v>175325</v>
      </c>
      <c r="GQ73" s="320">
        <v>49026</v>
      </c>
      <c r="GR73" s="320">
        <v>126299</v>
      </c>
      <c r="GS73" s="320">
        <v>175325</v>
      </c>
      <c r="GT73" s="320">
        <v>0</v>
      </c>
      <c r="GU73" s="320">
        <v>16034</v>
      </c>
      <c r="GV73" s="325">
        <f t="shared" si="37"/>
        <v>243317</v>
      </c>
      <c r="GW73" s="325">
        <f t="shared" si="38"/>
        <v>41075</v>
      </c>
      <c r="GX73" s="325">
        <f t="shared" si="39"/>
        <v>202242</v>
      </c>
      <c r="GY73" s="315"/>
      <c r="GZ73" s="315"/>
      <c r="HA73" s="315"/>
      <c r="HB73" s="323"/>
      <c r="HC73" s="315"/>
      <c r="HD73" s="315"/>
      <c r="HE73" s="315"/>
      <c r="HF73" s="315"/>
      <c r="HG73" s="315"/>
      <c r="HH73" s="315"/>
      <c r="HI73" s="315"/>
      <c r="HJ73" s="315"/>
      <c r="HK73" s="315"/>
      <c r="HL73" s="315"/>
      <c r="HM73" s="315"/>
      <c r="HN73" s="315"/>
      <c r="HO73" s="315"/>
      <c r="HP73" s="315"/>
      <c r="HQ73" s="315"/>
      <c r="HR73" s="315"/>
      <c r="HS73" s="315"/>
      <c r="HT73" s="315"/>
      <c r="HU73" s="315"/>
      <c r="HV73" s="315"/>
      <c r="HW73" s="315"/>
      <c r="HX73" s="315"/>
      <c r="HY73" s="315"/>
      <c r="HZ73" s="315"/>
      <c r="IA73" s="315"/>
      <c r="IB73" s="315"/>
      <c r="IC73" s="315"/>
      <c r="ID73" s="315"/>
      <c r="IE73" s="315"/>
      <c r="IF73" s="315"/>
      <c r="IG73" s="315"/>
      <c r="IH73" s="315"/>
      <c r="II73" s="315"/>
      <c r="IJ73" s="315"/>
      <c r="IK73" s="315"/>
      <c r="IL73" s="315"/>
      <c r="IM73" s="315"/>
      <c r="IN73" s="315"/>
      <c r="IO73" s="315"/>
      <c r="IP73" s="315"/>
      <c r="IQ73" s="315"/>
      <c r="IR73" s="315"/>
      <c r="IS73" s="315"/>
      <c r="IT73" s="315"/>
      <c r="IU73" s="315"/>
      <c r="IV73" s="315"/>
      <c r="IW73" s="315"/>
      <c r="IX73" s="315"/>
      <c r="IY73" s="315"/>
      <c r="IZ73" s="315"/>
      <c r="JA73" s="315"/>
      <c r="JB73" s="315"/>
      <c r="JC73" s="315"/>
      <c r="JD73" s="315"/>
      <c r="JE73" s="315"/>
      <c r="JF73" s="315"/>
      <c r="JG73" s="315"/>
      <c r="JH73" s="315"/>
      <c r="JI73" s="315"/>
      <c r="JJ73" s="315"/>
      <c r="JK73" s="315"/>
      <c r="JL73" s="315"/>
      <c r="JM73" s="315"/>
      <c r="JN73" s="315"/>
      <c r="JO73" s="315"/>
      <c r="JP73" s="315"/>
      <c r="JQ73" s="315"/>
      <c r="JR73" s="315"/>
      <c r="JS73" s="315"/>
      <c r="JT73" s="315"/>
      <c r="JU73" s="315"/>
      <c r="JV73" s="315"/>
      <c r="JW73" s="315"/>
      <c r="JX73" s="315"/>
      <c r="JY73" s="315"/>
      <c r="JZ73" s="315"/>
      <c r="KA73" s="315"/>
      <c r="KB73" s="315"/>
      <c r="KC73" s="315"/>
      <c r="KD73" s="315"/>
      <c r="KE73" s="315"/>
      <c r="KF73" s="315"/>
      <c r="KG73" s="315"/>
      <c r="KH73" s="315"/>
      <c r="KI73" s="315"/>
      <c r="KJ73" s="315"/>
      <c r="KK73" s="315"/>
      <c r="KL73" s="315"/>
      <c r="KM73" s="315"/>
      <c r="KN73" s="315"/>
      <c r="KO73" s="315"/>
      <c r="KP73" s="315"/>
      <c r="KQ73" s="315"/>
      <c r="KR73" s="315"/>
      <c r="KS73" s="315"/>
      <c r="KT73" s="315"/>
      <c r="KU73" s="315"/>
      <c r="KV73" s="315"/>
      <c r="KW73" s="315"/>
      <c r="KX73" s="315"/>
      <c r="KY73" s="315"/>
      <c r="KZ73" s="315"/>
      <c r="LA73" s="315"/>
      <c r="LB73" s="315"/>
      <c r="LC73" s="315"/>
      <c r="LD73" s="315"/>
      <c r="LE73" s="315"/>
      <c r="LF73" s="315"/>
      <c r="LG73" s="315"/>
      <c r="LH73" s="315"/>
      <c r="LI73" s="315"/>
      <c r="LJ73" s="315"/>
      <c r="LK73" s="315"/>
      <c r="LL73" s="315"/>
      <c r="LM73" s="315"/>
      <c r="LN73" s="315"/>
      <c r="LO73" s="315"/>
      <c r="LP73" s="315"/>
      <c r="LQ73" s="315"/>
      <c r="LR73" s="315"/>
      <c r="LS73" s="315"/>
      <c r="LT73" s="315"/>
      <c r="LU73" s="315"/>
      <c r="LV73" s="315"/>
      <c r="LW73" s="315"/>
      <c r="LX73" s="315"/>
      <c r="LY73" s="315"/>
      <c r="LZ73" s="315"/>
      <c r="MA73" s="315"/>
      <c r="MB73" s="315"/>
      <c r="MC73" s="315"/>
      <c r="MD73" s="315"/>
      <c r="ME73" s="315"/>
      <c r="MF73" s="315"/>
      <c r="MG73" s="315"/>
      <c r="MH73" s="315"/>
      <c r="MI73" s="315"/>
      <c r="MJ73" s="315"/>
      <c r="MK73" s="315"/>
      <c r="ML73" s="315"/>
      <c r="MM73" s="315"/>
      <c r="MN73" s="315"/>
      <c r="MO73" s="315"/>
      <c r="MP73" s="315"/>
      <c r="MQ73" s="315"/>
      <c r="MR73" s="315"/>
      <c r="MS73" s="315"/>
      <c r="MT73" s="315"/>
      <c r="MU73" s="315"/>
      <c r="MV73" s="315"/>
      <c r="MW73" s="315"/>
      <c r="MX73" s="315"/>
      <c r="MY73" s="315"/>
      <c r="MZ73" s="315"/>
      <c r="NA73" s="315"/>
      <c r="NB73" s="315"/>
      <c r="NC73" s="315"/>
      <c r="ND73" s="315"/>
      <c r="NE73" s="315"/>
      <c r="NF73" s="315"/>
      <c r="NG73" s="315"/>
      <c r="NH73" s="315"/>
      <c r="NI73" s="315"/>
      <c r="NJ73" s="315"/>
      <c r="NK73" s="315"/>
      <c r="NL73" s="315"/>
      <c r="NM73" s="315"/>
      <c r="NN73" s="315"/>
      <c r="NO73" s="315"/>
      <c r="NP73" s="315"/>
      <c r="NQ73" s="315"/>
      <c r="NR73" s="315"/>
      <c r="NS73" s="315"/>
      <c r="NT73" s="315"/>
      <c r="NU73" s="315"/>
      <c r="NV73" s="315"/>
      <c r="NW73" s="315"/>
      <c r="NX73" s="315"/>
      <c r="NY73" s="315"/>
      <c r="NZ73" s="315"/>
      <c r="OA73" s="315"/>
      <c r="OB73" s="315"/>
      <c r="OC73" s="315"/>
      <c r="OD73" s="315"/>
      <c r="OE73" s="315"/>
      <c r="OF73" s="315"/>
      <c r="OG73" s="315"/>
      <c r="OH73" s="315"/>
      <c r="OI73" s="315"/>
      <c r="OJ73" s="315"/>
      <c r="OK73" s="315"/>
      <c r="OL73" s="315"/>
      <c r="OM73" s="315"/>
      <c r="ON73" s="315"/>
      <c r="OO73" s="315"/>
      <c r="OP73" s="315"/>
      <c r="OQ73" s="315"/>
      <c r="OR73" s="315"/>
      <c r="OS73" s="315"/>
      <c r="OT73" s="315"/>
      <c r="OU73" s="315"/>
      <c r="OV73" s="315"/>
      <c r="OW73" s="315"/>
      <c r="OX73" s="315"/>
      <c r="OY73" s="315"/>
      <c r="OZ73" s="315"/>
      <c r="PA73" s="315"/>
      <c r="PB73" s="315"/>
      <c r="PC73" s="315"/>
      <c r="PD73" s="315"/>
      <c r="PE73" s="315"/>
      <c r="PF73" s="315"/>
      <c r="PG73" s="315"/>
      <c r="PH73" s="315"/>
      <c r="PI73" s="315"/>
      <c r="PJ73" s="315"/>
      <c r="PK73" s="315"/>
      <c r="PL73" s="315"/>
      <c r="PM73" s="315"/>
      <c r="PN73" s="315"/>
      <c r="PO73" s="315"/>
      <c r="PP73" s="315"/>
      <c r="PQ73" s="315"/>
      <c r="PR73" s="315"/>
      <c r="PS73" s="315"/>
      <c r="PT73" s="315"/>
      <c r="PU73" s="315"/>
      <c r="PV73" s="315"/>
      <c r="PW73" s="315"/>
      <c r="PX73" s="315"/>
      <c r="PY73" s="315"/>
      <c r="PZ73" s="315"/>
      <c r="QA73" s="315"/>
      <c r="QB73" s="315"/>
      <c r="QC73" s="315"/>
      <c r="QD73" s="315"/>
      <c r="QE73" s="315"/>
      <c r="QF73" s="315"/>
      <c r="QG73" s="315"/>
      <c r="QH73" s="315"/>
      <c r="QI73" s="315"/>
      <c r="QJ73" s="315"/>
      <c r="QK73" s="315"/>
      <c r="QL73" s="315"/>
      <c r="QM73" s="315"/>
      <c r="QN73" s="315"/>
      <c r="QO73" s="315"/>
      <c r="QP73" s="315"/>
      <c r="QQ73" s="315"/>
      <c r="QR73" s="315"/>
      <c r="QS73" s="315"/>
      <c r="QT73" s="315"/>
      <c r="QU73" s="315"/>
      <c r="QV73" s="315"/>
      <c r="QW73" s="315"/>
      <c r="QX73" s="315"/>
      <c r="QY73" s="315"/>
      <c r="QZ73" s="315"/>
      <c r="RA73" s="315"/>
      <c r="RB73" s="315"/>
      <c r="RC73" s="315"/>
      <c r="RD73" s="315"/>
      <c r="RE73" s="315"/>
      <c r="RF73" s="315"/>
      <c r="RG73" s="315"/>
      <c r="RH73" s="315"/>
      <c r="RI73" s="315"/>
      <c r="RJ73" s="315"/>
      <c r="RK73" s="315"/>
      <c r="RL73" s="315"/>
      <c r="RM73" s="315"/>
      <c r="RN73" s="315"/>
      <c r="RO73" s="315"/>
      <c r="RP73" s="315"/>
      <c r="RQ73" s="315"/>
      <c r="RR73" s="315"/>
      <c r="RS73" s="315"/>
      <c r="RT73" s="315"/>
      <c r="RU73" s="315"/>
      <c r="RV73" s="315"/>
      <c r="RW73" s="315"/>
      <c r="RX73" s="315"/>
      <c r="RY73" s="315"/>
      <c r="RZ73" s="315"/>
      <c r="SA73" s="315"/>
      <c r="SB73" s="315"/>
      <c r="SC73" s="315"/>
      <c r="SD73" s="315"/>
      <c r="SE73" s="315"/>
      <c r="SF73" s="315"/>
      <c r="SG73" s="315"/>
      <c r="SH73" s="315"/>
      <c r="SI73" s="315"/>
      <c r="SJ73" s="315"/>
      <c r="SK73" s="315"/>
      <c r="SL73" s="315"/>
      <c r="SM73" s="315"/>
      <c r="SN73" s="315"/>
      <c r="SO73" s="315"/>
      <c r="SP73" s="315"/>
      <c r="SQ73" s="315"/>
      <c r="SR73" s="315"/>
      <c r="SS73" s="315"/>
      <c r="ST73" s="315"/>
      <c r="SU73" s="315"/>
      <c r="SV73" s="315"/>
      <c r="SW73" s="315"/>
      <c r="SX73" s="315"/>
      <c r="SY73" s="315"/>
      <c r="SZ73" s="315"/>
      <c r="TA73" s="315"/>
      <c r="TB73" s="315"/>
      <c r="TC73" s="315"/>
      <c r="TD73" s="315"/>
      <c r="TE73" s="315"/>
      <c r="TF73" s="315"/>
      <c r="TG73" s="315"/>
      <c r="TH73" s="315"/>
      <c r="TI73" s="315"/>
      <c r="TJ73" s="315"/>
      <c r="TK73" s="315"/>
      <c r="TL73" s="315"/>
      <c r="TM73" s="315"/>
      <c r="TN73" s="315"/>
      <c r="TO73" s="315"/>
      <c r="TP73" s="315"/>
      <c r="TQ73" s="315"/>
      <c r="TR73" s="315"/>
      <c r="TS73" s="315"/>
      <c r="TT73" s="315"/>
      <c r="TU73" s="315"/>
      <c r="TV73" s="315"/>
      <c r="TW73" s="315"/>
      <c r="TX73" s="315"/>
      <c r="TY73" s="315"/>
      <c r="TZ73" s="315"/>
      <c r="UA73" s="315"/>
      <c r="UB73" s="315"/>
      <c r="UC73" s="315"/>
      <c r="UD73" s="315"/>
    </row>
    <row r="74" spans="1:550" s="320" customFormat="1">
      <c r="A74" s="28" t="s">
        <v>571</v>
      </c>
      <c r="B74" s="28" t="s">
        <v>567</v>
      </c>
      <c r="C74" s="29" t="s">
        <v>242</v>
      </c>
      <c r="D74" s="29" t="s">
        <v>248</v>
      </c>
      <c r="E74" s="105" t="s">
        <v>184</v>
      </c>
      <c r="F74" s="31">
        <v>12</v>
      </c>
      <c r="G74" s="320">
        <v>51280</v>
      </c>
      <c r="H74" s="320">
        <v>22978</v>
      </c>
      <c r="I74" s="320">
        <v>2100</v>
      </c>
      <c r="J74" s="320">
        <v>6638</v>
      </c>
      <c r="K74" s="320">
        <v>112394</v>
      </c>
      <c r="L74" s="320">
        <v>128861</v>
      </c>
      <c r="M74" s="320">
        <v>14004</v>
      </c>
      <c r="N74" s="320">
        <v>-1971</v>
      </c>
      <c r="O74" s="320">
        <v>-425</v>
      </c>
      <c r="P74" s="320">
        <v>-2396</v>
      </c>
      <c r="Q74" s="320">
        <v>409</v>
      </c>
      <c r="R74" s="320">
        <v>-1987</v>
      </c>
      <c r="S74" s="320">
        <v>12017</v>
      </c>
      <c r="T74" s="320">
        <v>4884</v>
      </c>
      <c r="U74" s="320">
        <v>-1444</v>
      </c>
      <c r="V74" s="320">
        <v>-347</v>
      </c>
      <c r="W74" s="320">
        <v>-1791</v>
      </c>
      <c r="X74" s="320">
        <v>0</v>
      </c>
      <c r="Y74" s="320">
        <v>-1791</v>
      </c>
      <c r="Z74" s="320">
        <v>3093</v>
      </c>
      <c r="AA74" s="320">
        <v>4985</v>
      </c>
      <c r="AB74" s="320">
        <v>283</v>
      </c>
      <c r="AC74" s="320">
        <v>-1562</v>
      </c>
      <c r="AD74" s="320">
        <v>-1279</v>
      </c>
      <c r="AE74" s="320">
        <v>3706</v>
      </c>
      <c r="AF74" s="320">
        <v>472</v>
      </c>
      <c r="AG74" s="320">
        <v>-472</v>
      </c>
      <c r="AH74" s="320">
        <v>0</v>
      </c>
      <c r="AI74" s="320">
        <v>0</v>
      </c>
      <c r="AJ74" s="320">
        <v>0</v>
      </c>
      <c r="AK74" s="320">
        <v>0</v>
      </c>
      <c r="AL74" s="320">
        <v>0</v>
      </c>
      <c r="AM74" s="320">
        <v>0</v>
      </c>
      <c r="AN74" s="320">
        <v>0</v>
      </c>
      <c r="AO74" s="320">
        <v>871</v>
      </c>
      <c r="AP74" s="320">
        <v>363</v>
      </c>
      <c r="AQ74" s="320">
        <v>1234</v>
      </c>
      <c r="AR74" s="320">
        <v>0</v>
      </c>
      <c r="AS74" s="320">
        <v>0</v>
      </c>
      <c r="AT74" s="320">
        <v>0</v>
      </c>
      <c r="AU74" s="320">
        <v>25216</v>
      </c>
      <c r="AV74" s="320">
        <v>-3415</v>
      </c>
      <c r="AW74" s="320">
        <v>0</v>
      </c>
      <c r="AX74" s="320">
        <v>-961</v>
      </c>
      <c r="AY74" s="320">
        <v>-4376</v>
      </c>
      <c r="AZ74" s="320">
        <v>-790</v>
      </c>
      <c r="BA74" s="320">
        <v>-5166</v>
      </c>
      <c r="BB74" s="320">
        <v>20050</v>
      </c>
      <c r="BC74" s="315">
        <v>19759</v>
      </c>
      <c r="BD74" s="315">
        <v>5457</v>
      </c>
      <c r="BE74" s="315">
        <v>16344</v>
      </c>
      <c r="BF74" s="315">
        <v>3706</v>
      </c>
      <c r="BG74" s="315">
        <v>-3415</v>
      </c>
      <c r="BH74" s="315">
        <v>-1751</v>
      </c>
      <c r="BI74" s="320">
        <v>65575</v>
      </c>
      <c r="BJ74" s="320">
        <v>-8507</v>
      </c>
      <c r="BK74" s="320">
        <v>961</v>
      </c>
      <c r="BL74" s="320">
        <v>-7546</v>
      </c>
      <c r="BM74" s="320">
        <v>-6756</v>
      </c>
      <c r="BN74" s="320">
        <v>58819</v>
      </c>
      <c r="BO74" s="320">
        <v>49146</v>
      </c>
      <c r="BP74" s="320">
        <v>3586</v>
      </c>
      <c r="BQ74" s="320">
        <v>45560</v>
      </c>
      <c r="BR74" s="320">
        <v>7311</v>
      </c>
      <c r="BS74" s="320">
        <v>1135</v>
      </c>
      <c r="BT74" s="320">
        <v>6176</v>
      </c>
      <c r="BU74" s="320">
        <v>25640</v>
      </c>
      <c r="BV74" s="320">
        <v>23269</v>
      </c>
      <c r="BW74" s="320">
        <v>2371</v>
      </c>
      <c r="BX74" s="320">
        <v>8158</v>
      </c>
      <c r="BY74" s="320">
        <v>1861</v>
      </c>
      <c r="BZ74" s="320">
        <v>6297</v>
      </c>
      <c r="CA74" s="320">
        <v>4583</v>
      </c>
      <c r="CB74" s="320">
        <v>582</v>
      </c>
      <c r="CC74" s="320">
        <v>4001</v>
      </c>
      <c r="CD74" s="320">
        <v>5316</v>
      </c>
      <c r="CE74" s="320">
        <v>1168</v>
      </c>
      <c r="CF74" s="320">
        <v>4148</v>
      </c>
      <c r="CJ74" s="320">
        <v>41344</v>
      </c>
      <c r="CK74" s="320">
        <v>10785</v>
      </c>
      <c r="CL74" s="320">
        <v>30559</v>
      </c>
      <c r="CM74" s="320">
        <v>0</v>
      </c>
      <c r="CN74" s="320">
        <v>0</v>
      </c>
      <c r="CO74" s="320">
        <v>0</v>
      </c>
      <c r="CP74" s="320">
        <v>3247</v>
      </c>
      <c r="CQ74" s="320">
        <v>1196</v>
      </c>
      <c r="CR74" s="320">
        <v>2051</v>
      </c>
      <c r="CS74" s="320">
        <v>2523</v>
      </c>
      <c r="CT74" s="320">
        <v>0</v>
      </c>
      <c r="CU74" s="320">
        <v>2523</v>
      </c>
      <c r="CV74" s="320">
        <v>664</v>
      </c>
      <c r="CW74" s="320">
        <v>0</v>
      </c>
      <c r="CX74" s="320">
        <v>664</v>
      </c>
      <c r="CY74" s="320">
        <v>0</v>
      </c>
      <c r="CZ74" s="320">
        <v>0</v>
      </c>
      <c r="DA74" s="320">
        <v>0</v>
      </c>
      <c r="DB74" s="320">
        <v>0</v>
      </c>
      <c r="DC74" s="320">
        <v>0</v>
      </c>
      <c r="DD74" s="320">
        <v>0</v>
      </c>
      <c r="DE74" s="320">
        <v>0</v>
      </c>
      <c r="DF74" s="320">
        <v>-14</v>
      </c>
      <c r="DG74" s="320">
        <v>0</v>
      </c>
      <c r="DH74" s="320">
        <v>0</v>
      </c>
      <c r="DI74" s="320">
        <v>0</v>
      </c>
      <c r="DJ74" s="320">
        <v>0</v>
      </c>
      <c r="DK74" s="320">
        <v>0</v>
      </c>
      <c r="DL74" s="320">
        <v>0</v>
      </c>
      <c r="DM74" s="320">
        <v>0</v>
      </c>
      <c r="DN74" s="320">
        <v>147932</v>
      </c>
      <c r="DO74" s="320">
        <v>43596</v>
      </c>
      <c r="DP74" s="320">
        <v>104336</v>
      </c>
      <c r="DQ74" s="320">
        <v>15942</v>
      </c>
      <c r="DR74" s="320">
        <v>16523</v>
      </c>
      <c r="DS74" s="320">
        <v>-581</v>
      </c>
      <c r="DT74" s="320">
        <v>163874</v>
      </c>
      <c r="DU74" s="320">
        <v>60119</v>
      </c>
      <c r="DV74" s="320">
        <v>103755</v>
      </c>
      <c r="DW74" s="320">
        <v>-1360</v>
      </c>
      <c r="DX74" s="320">
        <v>0</v>
      </c>
      <c r="DY74" s="320">
        <v>-1360</v>
      </c>
      <c r="DZ74" s="320">
        <v>-66</v>
      </c>
      <c r="EA74" s="320">
        <v>9564</v>
      </c>
      <c r="EB74" s="320">
        <v>873</v>
      </c>
      <c r="EC74" s="320">
        <v>3572</v>
      </c>
      <c r="ED74" s="320">
        <v>-120</v>
      </c>
      <c r="EE74" s="320">
        <v>0</v>
      </c>
      <c r="EF74" s="320">
        <v>12263</v>
      </c>
      <c r="EG74" s="320">
        <v>82409</v>
      </c>
      <c r="EH74" s="320">
        <v>11872</v>
      </c>
      <c r="EI74" s="320">
        <v>18113</v>
      </c>
      <c r="EJ74" s="320">
        <v>1755</v>
      </c>
      <c r="EK74" s="320">
        <v>114149</v>
      </c>
      <c r="EL74" s="320">
        <v>-3415</v>
      </c>
      <c r="EM74" s="320">
        <v>784</v>
      </c>
      <c r="EN74" s="320">
        <v>0</v>
      </c>
      <c r="EO74" s="320">
        <v>-6360</v>
      </c>
      <c r="EP74" s="320">
        <v>-2931</v>
      </c>
      <c r="EQ74" s="320">
        <v>-11922</v>
      </c>
      <c r="ER74" s="323">
        <f t="shared" si="26"/>
        <v>177010</v>
      </c>
      <c r="ES74" s="323">
        <f t="shared" si="27"/>
        <v>173595</v>
      </c>
      <c r="ET74" s="323">
        <f t="shared" si="28"/>
        <v>173595</v>
      </c>
      <c r="EU74" s="323">
        <f t="shared" si="35"/>
        <v>3415</v>
      </c>
      <c r="EV74" s="323">
        <f t="shared" si="29"/>
        <v>59446</v>
      </c>
      <c r="EW74" s="323">
        <f t="shared" si="30"/>
        <v>42923</v>
      </c>
      <c r="EX74" s="323">
        <f t="shared" si="31"/>
        <v>42923</v>
      </c>
      <c r="EY74" s="323">
        <f t="shared" si="32"/>
        <v>30559</v>
      </c>
      <c r="EZ74" s="323">
        <f t="shared" si="33"/>
        <v>41582</v>
      </c>
      <c r="FA74" s="323">
        <f t="shared" si="34"/>
        <v>39792</v>
      </c>
      <c r="FB74" s="323">
        <f t="shared" si="36"/>
        <v>1790</v>
      </c>
      <c r="FC74" s="320">
        <v>130844</v>
      </c>
      <c r="FD74" s="320">
        <v>134179</v>
      </c>
      <c r="FE74" s="320">
        <v>5009</v>
      </c>
      <c r="FF74" s="320">
        <v>33756</v>
      </c>
      <c r="FG74" s="320">
        <v>1524</v>
      </c>
      <c r="FH74" s="320">
        <v>3457</v>
      </c>
      <c r="FI74" s="320">
        <v>0</v>
      </c>
      <c r="FJ74" s="320">
        <v>313636</v>
      </c>
      <c r="FK74" s="320">
        <v>974</v>
      </c>
      <c r="FL74" s="320">
        <v>5237</v>
      </c>
      <c r="FM74" s="320">
        <v>634</v>
      </c>
      <c r="FN74" s="320">
        <v>0</v>
      </c>
      <c r="FO74" s="320">
        <v>5471</v>
      </c>
      <c r="FP74" s="320">
        <v>2</v>
      </c>
      <c r="FQ74" s="320">
        <v>325954</v>
      </c>
      <c r="FR74" s="320">
        <v>10000</v>
      </c>
      <c r="FT74" s="320">
        <v>65</v>
      </c>
      <c r="FV74" s="320">
        <v>520</v>
      </c>
      <c r="FW74" s="320">
        <v>15633</v>
      </c>
      <c r="FX74" s="320">
        <v>8424</v>
      </c>
      <c r="FY74" s="320">
        <v>34642</v>
      </c>
      <c r="FZ74" s="320">
        <v>360596</v>
      </c>
      <c r="GA74" s="320">
        <v>0</v>
      </c>
      <c r="GB74" s="320">
        <v>15207</v>
      </c>
      <c r="GC74" s="320">
        <v>24712</v>
      </c>
      <c r="GD74" s="320">
        <v>238</v>
      </c>
      <c r="GE74" s="320">
        <v>0</v>
      </c>
      <c r="GG74" s="320">
        <v>40157</v>
      </c>
      <c r="GH74" s="320">
        <v>0</v>
      </c>
      <c r="GI74" s="320">
        <v>375</v>
      </c>
      <c r="GJ74" s="320">
        <v>89839</v>
      </c>
      <c r="GK74" s="320">
        <v>105721</v>
      </c>
      <c r="GL74" s="320">
        <v>45635</v>
      </c>
      <c r="GN74" s="320">
        <v>0</v>
      </c>
      <c r="GO74" s="320">
        <v>241570</v>
      </c>
      <c r="GP74" s="320">
        <v>78869</v>
      </c>
      <c r="GQ74" s="320">
        <v>20050</v>
      </c>
      <c r="GR74" s="320">
        <v>58819</v>
      </c>
      <c r="GS74" s="320">
        <v>78869</v>
      </c>
      <c r="GT74" s="320">
        <v>130844</v>
      </c>
      <c r="GU74" s="320">
        <v>15633</v>
      </c>
      <c r="GV74" s="325">
        <f t="shared" si="37"/>
        <v>166563</v>
      </c>
      <c r="GW74" s="325">
        <f t="shared" si="38"/>
        <v>18424</v>
      </c>
      <c r="GX74" s="325">
        <f t="shared" si="39"/>
        <v>148139</v>
      </c>
      <c r="GY74" s="315"/>
      <c r="GZ74" s="315"/>
      <c r="HA74" s="315"/>
      <c r="HB74" s="323"/>
      <c r="HC74" s="315"/>
      <c r="HD74" s="315"/>
      <c r="HE74" s="315"/>
      <c r="HF74" s="315"/>
      <c r="HG74" s="315"/>
      <c r="HH74" s="315"/>
      <c r="HI74" s="315"/>
      <c r="HJ74" s="315"/>
      <c r="HK74" s="315"/>
      <c r="HL74" s="315"/>
      <c r="HM74" s="315"/>
      <c r="HN74" s="315"/>
      <c r="HO74" s="315"/>
      <c r="HP74" s="315"/>
      <c r="HQ74" s="315"/>
      <c r="HR74" s="315"/>
      <c r="HS74" s="315"/>
      <c r="HT74" s="315"/>
      <c r="HU74" s="315"/>
      <c r="HV74" s="315"/>
      <c r="HW74" s="315"/>
      <c r="HX74" s="315"/>
      <c r="HY74" s="315"/>
      <c r="HZ74" s="315"/>
      <c r="IA74" s="315"/>
      <c r="IB74" s="315"/>
      <c r="IC74" s="315"/>
      <c r="ID74" s="315"/>
      <c r="IE74" s="315"/>
      <c r="IF74" s="315"/>
      <c r="IG74" s="315"/>
      <c r="IH74" s="315"/>
      <c r="II74" s="315"/>
      <c r="IJ74" s="315"/>
      <c r="IK74" s="315"/>
      <c r="IL74" s="315"/>
      <c r="IM74" s="315"/>
      <c r="IN74" s="315"/>
      <c r="IO74" s="315"/>
      <c r="IP74" s="315"/>
      <c r="IQ74" s="315"/>
      <c r="IR74" s="315"/>
      <c r="IS74" s="315"/>
      <c r="IT74" s="315"/>
      <c r="IU74" s="315"/>
      <c r="IV74" s="315"/>
      <c r="IW74" s="315"/>
      <c r="IX74" s="315"/>
      <c r="IY74" s="315"/>
      <c r="IZ74" s="315"/>
      <c r="JA74" s="315"/>
      <c r="JB74" s="315"/>
      <c r="JC74" s="315"/>
      <c r="JD74" s="315"/>
      <c r="JE74" s="315"/>
      <c r="JF74" s="315"/>
      <c r="JG74" s="315"/>
      <c r="JH74" s="315"/>
      <c r="JI74" s="315"/>
      <c r="JJ74" s="315"/>
      <c r="JK74" s="315"/>
      <c r="JL74" s="315"/>
      <c r="JM74" s="315"/>
      <c r="JN74" s="315"/>
      <c r="JO74" s="315"/>
      <c r="JP74" s="315"/>
      <c r="JQ74" s="315"/>
      <c r="JR74" s="315"/>
      <c r="JS74" s="315"/>
      <c r="JT74" s="315"/>
      <c r="JU74" s="315"/>
      <c r="JV74" s="315"/>
      <c r="JW74" s="315"/>
      <c r="JX74" s="315"/>
      <c r="JY74" s="315"/>
      <c r="JZ74" s="315"/>
      <c r="KA74" s="315"/>
      <c r="KB74" s="315"/>
      <c r="KC74" s="315"/>
      <c r="KD74" s="315"/>
      <c r="KE74" s="315"/>
      <c r="KF74" s="315"/>
      <c r="KG74" s="315"/>
      <c r="KH74" s="315"/>
      <c r="KI74" s="315"/>
      <c r="KJ74" s="315"/>
      <c r="KK74" s="315"/>
      <c r="KL74" s="315"/>
      <c r="KM74" s="315"/>
      <c r="KN74" s="315"/>
      <c r="KO74" s="315"/>
      <c r="KP74" s="315"/>
      <c r="KQ74" s="315"/>
      <c r="KR74" s="315"/>
      <c r="KS74" s="315"/>
      <c r="KT74" s="315"/>
      <c r="KU74" s="315"/>
      <c r="KV74" s="315"/>
      <c r="KW74" s="315"/>
      <c r="KX74" s="315"/>
      <c r="KY74" s="315"/>
      <c r="KZ74" s="315"/>
      <c r="LA74" s="315"/>
      <c r="LB74" s="315"/>
      <c r="LC74" s="315"/>
      <c r="LD74" s="315"/>
      <c r="LE74" s="315"/>
      <c r="LF74" s="315"/>
      <c r="LG74" s="315"/>
      <c r="LH74" s="315"/>
      <c r="LI74" s="315"/>
      <c r="LJ74" s="315"/>
      <c r="LK74" s="315"/>
      <c r="LL74" s="315"/>
      <c r="LM74" s="315"/>
      <c r="LN74" s="315"/>
      <c r="LO74" s="315"/>
      <c r="LP74" s="315"/>
      <c r="LQ74" s="315"/>
      <c r="LR74" s="315"/>
      <c r="LS74" s="315"/>
      <c r="LT74" s="315"/>
      <c r="LU74" s="315"/>
      <c r="LV74" s="315"/>
      <c r="LW74" s="315"/>
      <c r="LX74" s="315"/>
      <c r="LY74" s="315"/>
      <c r="LZ74" s="315"/>
      <c r="MA74" s="315"/>
      <c r="MB74" s="315"/>
      <c r="MC74" s="315"/>
      <c r="MD74" s="315"/>
      <c r="ME74" s="315"/>
      <c r="MF74" s="315"/>
      <c r="MG74" s="315"/>
      <c r="MH74" s="315"/>
      <c r="MI74" s="315"/>
      <c r="MJ74" s="315"/>
      <c r="MK74" s="315"/>
      <c r="ML74" s="315"/>
      <c r="MM74" s="315"/>
      <c r="MN74" s="315"/>
      <c r="MO74" s="315"/>
      <c r="MP74" s="315"/>
      <c r="MQ74" s="315"/>
      <c r="MR74" s="315"/>
      <c r="MS74" s="315"/>
      <c r="MT74" s="315"/>
      <c r="MU74" s="315"/>
      <c r="MV74" s="315"/>
      <c r="MW74" s="315"/>
      <c r="MX74" s="315"/>
      <c r="MY74" s="315"/>
      <c r="MZ74" s="315"/>
      <c r="NA74" s="315"/>
      <c r="NB74" s="315"/>
      <c r="NC74" s="315"/>
      <c r="ND74" s="315"/>
      <c r="NE74" s="315"/>
      <c r="NF74" s="315"/>
      <c r="NG74" s="315"/>
      <c r="NH74" s="315"/>
      <c r="NI74" s="315"/>
      <c r="NJ74" s="315"/>
      <c r="NK74" s="315"/>
      <c r="NL74" s="315"/>
      <c r="NM74" s="315"/>
      <c r="NN74" s="315"/>
      <c r="NO74" s="315"/>
      <c r="NP74" s="315"/>
      <c r="NQ74" s="315"/>
      <c r="NR74" s="315"/>
      <c r="NS74" s="315"/>
      <c r="NT74" s="315"/>
      <c r="NU74" s="315"/>
      <c r="NV74" s="315"/>
      <c r="NW74" s="315"/>
      <c r="NX74" s="315"/>
      <c r="NY74" s="315"/>
      <c r="NZ74" s="315"/>
      <c r="OA74" s="315"/>
      <c r="OB74" s="315"/>
      <c r="OC74" s="315"/>
      <c r="OD74" s="315"/>
      <c r="OE74" s="315"/>
      <c r="OF74" s="315"/>
      <c r="OG74" s="315"/>
      <c r="OH74" s="315"/>
      <c r="OI74" s="315"/>
      <c r="OJ74" s="315"/>
      <c r="OK74" s="315"/>
      <c r="OL74" s="315"/>
      <c r="OM74" s="315"/>
      <c r="ON74" s="315"/>
      <c r="OO74" s="315"/>
      <c r="OP74" s="315"/>
      <c r="OQ74" s="315"/>
      <c r="OR74" s="315"/>
      <c r="OS74" s="315"/>
      <c r="OT74" s="315"/>
      <c r="OU74" s="315"/>
      <c r="OV74" s="315"/>
      <c r="OW74" s="315"/>
      <c r="OX74" s="315"/>
      <c r="OY74" s="315"/>
      <c r="OZ74" s="315"/>
      <c r="PA74" s="315"/>
      <c r="PB74" s="315"/>
      <c r="PC74" s="315"/>
      <c r="PD74" s="315"/>
      <c r="PE74" s="315"/>
      <c r="PF74" s="315"/>
      <c r="PG74" s="315"/>
      <c r="PH74" s="315"/>
      <c r="PI74" s="315"/>
      <c r="PJ74" s="315"/>
      <c r="PK74" s="315"/>
      <c r="PL74" s="315"/>
      <c r="PM74" s="315"/>
      <c r="PN74" s="315"/>
      <c r="PO74" s="315"/>
      <c r="PP74" s="315"/>
      <c r="PQ74" s="315"/>
      <c r="PR74" s="315"/>
      <c r="PS74" s="315"/>
      <c r="PT74" s="315"/>
      <c r="PU74" s="315"/>
      <c r="PV74" s="315"/>
      <c r="PW74" s="315"/>
      <c r="PX74" s="315"/>
      <c r="PY74" s="315"/>
      <c r="PZ74" s="315"/>
      <c r="QA74" s="315"/>
      <c r="QB74" s="315"/>
      <c r="QC74" s="315"/>
      <c r="QD74" s="315"/>
      <c r="QE74" s="315"/>
      <c r="QF74" s="315"/>
      <c r="QG74" s="315"/>
      <c r="QH74" s="315"/>
      <c r="QI74" s="315"/>
      <c r="QJ74" s="315"/>
      <c r="QK74" s="315"/>
      <c r="QL74" s="315"/>
      <c r="QM74" s="315"/>
      <c r="QN74" s="315"/>
      <c r="QO74" s="315"/>
      <c r="QP74" s="315"/>
      <c r="QQ74" s="315"/>
      <c r="QR74" s="315"/>
      <c r="QS74" s="315"/>
      <c r="QT74" s="315"/>
      <c r="QU74" s="315"/>
      <c r="QV74" s="315"/>
      <c r="QW74" s="315"/>
      <c r="QX74" s="315"/>
      <c r="QY74" s="315"/>
      <c r="QZ74" s="315"/>
      <c r="RA74" s="315"/>
      <c r="RB74" s="315"/>
      <c r="RC74" s="315"/>
      <c r="RD74" s="315"/>
      <c r="RE74" s="315"/>
      <c r="RF74" s="315"/>
      <c r="RG74" s="315"/>
      <c r="RH74" s="315"/>
      <c r="RI74" s="315"/>
      <c r="RJ74" s="315"/>
      <c r="RK74" s="315"/>
      <c r="RL74" s="315"/>
      <c r="RM74" s="315"/>
      <c r="RN74" s="315"/>
      <c r="RO74" s="315"/>
      <c r="RP74" s="315"/>
      <c r="RQ74" s="315"/>
      <c r="RR74" s="315"/>
      <c r="RS74" s="315"/>
      <c r="RT74" s="315"/>
      <c r="RU74" s="315"/>
      <c r="RV74" s="315"/>
      <c r="RW74" s="315"/>
      <c r="RX74" s="315"/>
      <c r="RY74" s="315"/>
      <c r="RZ74" s="315"/>
      <c r="SA74" s="315"/>
      <c r="SB74" s="315"/>
      <c r="SC74" s="315"/>
      <c r="SD74" s="315"/>
      <c r="SE74" s="315"/>
      <c r="SF74" s="315"/>
      <c r="SG74" s="315"/>
      <c r="SH74" s="315"/>
      <c r="SI74" s="315"/>
      <c r="SJ74" s="315"/>
      <c r="SK74" s="315"/>
      <c r="SL74" s="315"/>
      <c r="SM74" s="315"/>
      <c r="SN74" s="315"/>
      <c r="SO74" s="315"/>
      <c r="SP74" s="315"/>
      <c r="SQ74" s="315"/>
      <c r="SR74" s="315"/>
      <c r="SS74" s="315"/>
      <c r="ST74" s="315"/>
      <c r="SU74" s="315"/>
      <c r="SV74" s="315"/>
      <c r="SW74" s="315"/>
      <c r="SX74" s="315"/>
      <c r="SY74" s="315"/>
      <c r="SZ74" s="315"/>
      <c r="TA74" s="315"/>
      <c r="TB74" s="315"/>
      <c r="TC74" s="315"/>
      <c r="TD74" s="315"/>
      <c r="TE74" s="315"/>
      <c r="TF74" s="315"/>
      <c r="TG74" s="315"/>
      <c r="TH74" s="315"/>
      <c r="TI74" s="315"/>
      <c r="TJ74" s="315"/>
      <c r="TK74" s="315"/>
      <c r="TL74" s="315"/>
      <c r="TM74" s="315"/>
      <c r="TN74" s="315"/>
      <c r="TO74" s="315"/>
      <c r="TP74" s="315"/>
      <c r="TQ74" s="315"/>
      <c r="TR74" s="315"/>
      <c r="TS74" s="315"/>
      <c r="TT74" s="315"/>
      <c r="TU74" s="315"/>
      <c r="TV74" s="315"/>
      <c r="TW74" s="315"/>
      <c r="TX74" s="315"/>
      <c r="TY74" s="315"/>
      <c r="TZ74" s="315"/>
      <c r="UA74" s="315"/>
      <c r="UB74" s="315"/>
      <c r="UC74" s="315"/>
      <c r="UD74" s="315"/>
    </row>
    <row r="75" spans="1:550" s="320" customFormat="1">
      <c r="A75" s="28" t="s">
        <v>572</v>
      </c>
      <c r="B75" s="28" t="s">
        <v>567</v>
      </c>
      <c r="C75" s="29" t="s">
        <v>242</v>
      </c>
      <c r="D75" s="29" t="s">
        <v>249</v>
      </c>
      <c r="E75" s="105" t="s">
        <v>184</v>
      </c>
      <c r="F75" s="31">
        <v>12</v>
      </c>
      <c r="G75" s="320">
        <v>150270</v>
      </c>
      <c r="H75" s="320">
        <v>68682</v>
      </c>
      <c r="I75" s="320">
        <v>5600</v>
      </c>
      <c r="J75" s="320">
        <v>18931</v>
      </c>
      <c r="K75" s="320">
        <v>345324</v>
      </c>
      <c r="L75" s="320">
        <v>345324</v>
      </c>
      <c r="M75" s="320">
        <v>62303</v>
      </c>
      <c r="N75" s="320">
        <v>-14083</v>
      </c>
      <c r="O75" s="320">
        <v>10092</v>
      </c>
      <c r="P75" s="320">
        <v>-3991</v>
      </c>
      <c r="Q75" s="320">
        <v>112</v>
      </c>
      <c r="R75" s="320">
        <v>-3879</v>
      </c>
      <c r="S75" s="320">
        <v>58424</v>
      </c>
      <c r="T75" s="320">
        <v>0</v>
      </c>
      <c r="U75" s="320">
        <v>0</v>
      </c>
      <c r="V75" s="320">
        <v>0</v>
      </c>
      <c r="W75" s="320">
        <v>0</v>
      </c>
      <c r="X75" s="320">
        <v>0</v>
      </c>
      <c r="Y75" s="320">
        <v>0</v>
      </c>
      <c r="Z75" s="320">
        <v>0</v>
      </c>
      <c r="AA75" s="320">
        <v>700</v>
      </c>
      <c r="AB75" s="320">
        <v>0</v>
      </c>
      <c r="AC75" s="320">
        <v>0</v>
      </c>
      <c r="AD75" s="320">
        <v>0</v>
      </c>
      <c r="AE75" s="320">
        <v>700</v>
      </c>
      <c r="AF75" s="320">
        <v>0</v>
      </c>
      <c r="AG75" s="320">
        <v>0</v>
      </c>
      <c r="AH75" s="320">
        <v>0</v>
      </c>
      <c r="AI75" s="320">
        <v>3137</v>
      </c>
      <c r="AJ75" s="320">
        <v>-794</v>
      </c>
      <c r="AK75" s="320">
        <v>2343</v>
      </c>
      <c r="AL75" s="320">
        <v>1364</v>
      </c>
      <c r="AM75" s="320">
        <v>-154</v>
      </c>
      <c r="AN75" s="320">
        <v>1210</v>
      </c>
      <c r="AO75" s="320">
        <v>2630</v>
      </c>
      <c r="AP75" s="320">
        <v>-31</v>
      </c>
      <c r="AQ75" s="320">
        <v>2599</v>
      </c>
      <c r="AR75" s="320">
        <v>0</v>
      </c>
      <c r="AS75" s="320">
        <v>0</v>
      </c>
      <c r="AT75" s="320">
        <v>0</v>
      </c>
      <c r="AU75" s="320">
        <v>70134</v>
      </c>
      <c r="AV75" s="320">
        <v>-14083</v>
      </c>
      <c r="AW75" s="320">
        <v>-43</v>
      </c>
      <c r="AX75" s="320">
        <v>9268</v>
      </c>
      <c r="AY75" s="320">
        <v>-4858</v>
      </c>
      <c r="AZ75" s="320">
        <v>0</v>
      </c>
      <c r="BA75" s="320">
        <v>-4858</v>
      </c>
      <c r="BB75" s="320">
        <v>65276</v>
      </c>
      <c r="BC75" s="315">
        <v>66297</v>
      </c>
      <c r="BD75" s="315">
        <v>3837</v>
      </c>
      <c r="BE75" s="315">
        <v>62233</v>
      </c>
      <c r="BF75" s="315">
        <v>3043</v>
      </c>
      <c r="BG75" s="315">
        <v>-4064</v>
      </c>
      <c r="BH75" s="315">
        <v>-794</v>
      </c>
      <c r="BI75" s="320">
        <v>25187</v>
      </c>
      <c r="BJ75" s="320">
        <v>4553</v>
      </c>
      <c r="BK75" s="320">
        <v>-9268</v>
      </c>
      <c r="BL75" s="320">
        <v>-4715</v>
      </c>
      <c r="BM75" s="320">
        <v>-4715</v>
      </c>
      <c r="BN75" s="320">
        <v>20472</v>
      </c>
      <c r="BO75" s="320">
        <v>158684</v>
      </c>
      <c r="BP75" s="320">
        <v>6358</v>
      </c>
      <c r="BQ75" s="320">
        <v>152326</v>
      </c>
      <c r="BR75" s="320">
        <v>26056</v>
      </c>
      <c r="BS75" s="320">
        <v>3867</v>
      </c>
      <c r="BT75" s="320">
        <v>22189</v>
      </c>
      <c r="BU75" s="320">
        <v>58990</v>
      </c>
      <c r="BV75" s="320">
        <v>48835</v>
      </c>
      <c r="BW75" s="320">
        <v>10155</v>
      </c>
      <c r="BX75" s="320">
        <v>34007</v>
      </c>
      <c r="BY75" s="320">
        <v>8028</v>
      </c>
      <c r="BZ75" s="320">
        <v>25979</v>
      </c>
      <c r="CA75" s="320">
        <v>11038</v>
      </c>
      <c r="CB75" s="320">
        <v>3290</v>
      </c>
      <c r="CC75" s="320">
        <v>7748</v>
      </c>
      <c r="CD75" s="320">
        <v>22907</v>
      </c>
      <c r="CE75" s="320">
        <v>793</v>
      </c>
      <c r="CF75" s="320">
        <v>22114</v>
      </c>
      <c r="CJ75" s="320">
        <v>112355</v>
      </c>
      <c r="CK75" s="320">
        <v>20702</v>
      </c>
      <c r="CL75" s="320">
        <v>91653</v>
      </c>
      <c r="CM75" s="320">
        <v>0</v>
      </c>
      <c r="CN75" s="320">
        <v>0</v>
      </c>
      <c r="CO75" s="320">
        <v>0</v>
      </c>
      <c r="CP75" s="320">
        <v>5797</v>
      </c>
      <c r="CQ75" s="320">
        <v>2543</v>
      </c>
      <c r="CR75" s="320">
        <v>3254</v>
      </c>
      <c r="CS75" s="320">
        <v>6085</v>
      </c>
      <c r="CT75" s="320">
        <v>0</v>
      </c>
      <c r="CU75" s="320">
        <v>6085</v>
      </c>
      <c r="CV75" s="320">
        <v>4050</v>
      </c>
      <c r="CW75" s="320">
        <v>326</v>
      </c>
      <c r="CX75" s="320">
        <v>3724</v>
      </c>
      <c r="CY75" s="320">
        <v>0</v>
      </c>
      <c r="CZ75" s="320">
        <v>0</v>
      </c>
      <c r="DA75" s="320">
        <v>0</v>
      </c>
      <c r="DB75" s="320">
        <v>0</v>
      </c>
      <c r="DC75" s="320">
        <v>0</v>
      </c>
      <c r="DD75" s="320">
        <v>0</v>
      </c>
      <c r="DE75" s="320">
        <v>0</v>
      </c>
      <c r="DF75" s="320">
        <v>0</v>
      </c>
      <c r="DG75" s="320">
        <v>0</v>
      </c>
      <c r="DH75" s="320">
        <v>0</v>
      </c>
      <c r="DI75" s="320">
        <v>0</v>
      </c>
      <c r="DJ75" s="320">
        <v>0</v>
      </c>
      <c r="DK75" s="320">
        <v>0</v>
      </c>
      <c r="DL75" s="320">
        <v>0</v>
      </c>
      <c r="DM75" s="320">
        <v>0</v>
      </c>
      <c r="DN75" s="320">
        <v>439969</v>
      </c>
      <c r="DO75" s="320">
        <v>94742</v>
      </c>
      <c r="DP75" s="320">
        <v>345227</v>
      </c>
      <c r="DQ75" s="320">
        <v>0</v>
      </c>
      <c r="DR75" s="320">
        <v>0</v>
      </c>
      <c r="DS75" s="320">
        <v>0</v>
      </c>
      <c r="DT75" s="320">
        <v>439969</v>
      </c>
      <c r="DU75" s="320">
        <v>94742</v>
      </c>
      <c r="DV75" s="320">
        <v>345227</v>
      </c>
      <c r="DW75" s="320">
        <v>-32</v>
      </c>
      <c r="DX75" s="320">
        <v>0</v>
      </c>
      <c r="DY75" s="320">
        <v>-32</v>
      </c>
      <c r="DZ75" s="320">
        <v>-13</v>
      </c>
      <c r="EA75" s="320">
        <v>19534</v>
      </c>
      <c r="EB75" s="320">
        <v>254</v>
      </c>
      <c r="EC75" s="320">
        <v>12144</v>
      </c>
      <c r="ED75" s="320">
        <v>0</v>
      </c>
      <c r="EE75" s="320">
        <v>0</v>
      </c>
      <c r="EF75" s="320">
        <v>31424</v>
      </c>
      <c r="EG75" s="320">
        <v>246273</v>
      </c>
      <c r="EH75" s="320">
        <v>44549</v>
      </c>
      <c r="EI75" s="320">
        <v>54502</v>
      </c>
      <c r="EJ75" s="320">
        <v>17289</v>
      </c>
      <c r="EK75" s="320">
        <v>362613</v>
      </c>
      <c r="EL75" s="320">
        <v>-14409</v>
      </c>
      <c r="EM75" s="320">
        <v>12816</v>
      </c>
      <c r="EN75" s="320">
        <v>-145</v>
      </c>
      <c r="EO75" s="320">
        <v>-8118</v>
      </c>
      <c r="EP75" s="320">
        <v>-43</v>
      </c>
      <c r="EQ75" s="320">
        <v>-9573</v>
      </c>
      <c r="ER75" s="323">
        <f t="shared" si="26"/>
        <v>471647</v>
      </c>
      <c r="ES75" s="323">
        <f t="shared" si="27"/>
        <v>457564</v>
      </c>
      <c r="ET75" s="323">
        <f t="shared" si="28"/>
        <v>457238</v>
      </c>
      <c r="EU75" s="323">
        <f t="shared" si="35"/>
        <v>14409</v>
      </c>
      <c r="EV75" s="323">
        <f t="shared" si="29"/>
        <v>94951</v>
      </c>
      <c r="EW75" s="323">
        <f t="shared" si="30"/>
        <v>94951</v>
      </c>
      <c r="EX75" s="323">
        <f t="shared" si="31"/>
        <v>94625</v>
      </c>
      <c r="EY75" s="323">
        <f t="shared" si="32"/>
        <v>91653</v>
      </c>
      <c r="EZ75" s="323">
        <f t="shared" si="33"/>
        <v>58990</v>
      </c>
      <c r="FA75" s="323">
        <f t="shared" si="34"/>
        <v>48835</v>
      </c>
      <c r="FB75" s="323">
        <f t="shared" si="36"/>
        <v>10155</v>
      </c>
      <c r="FC75" s="320">
        <v>0</v>
      </c>
      <c r="FD75" s="320">
        <v>528976</v>
      </c>
      <c r="FE75" s="320">
        <v>20632</v>
      </c>
      <c r="FF75" s="320">
        <v>105980</v>
      </c>
      <c r="FG75" s="320">
        <v>1968</v>
      </c>
      <c r="FH75" s="320">
        <v>4994</v>
      </c>
      <c r="FI75" s="320">
        <v>11809</v>
      </c>
      <c r="FJ75" s="320">
        <v>674359</v>
      </c>
      <c r="FK75" s="320">
        <v>2196</v>
      </c>
      <c r="FL75" s="320">
        <v>0</v>
      </c>
      <c r="FM75" s="320">
        <v>1688</v>
      </c>
      <c r="FN75" s="320">
        <v>0</v>
      </c>
      <c r="FO75" s="320">
        <v>0</v>
      </c>
      <c r="FP75" s="320">
        <v>13473</v>
      </c>
      <c r="FQ75" s="320">
        <v>691716</v>
      </c>
      <c r="FR75" s="320">
        <v>0</v>
      </c>
      <c r="FT75" s="320">
        <v>257</v>
      </c>
      <c r="FV75" s="320">
        <v>1111</v>
      </c>
      <c r="FW75" s="320">
        <v>27072</v>
      </c>
      <c r="FX75" s="320">
        <v>13469</v>
      </c>
      <c r="FY75" s="320">
        <v>41909</v>
      </c>
      <c r="FZ75" s="320">
        <v>733625</v>
      </c>
      <c r="GA75" s="320">
        <v>0</v>
      </c>
      <c r="GB75" s="320">
        <v>51803</v>
      </c>
      <c r="GC75" s="320">
        <v>43786</v>
      </c>
      <c r="GD75" s="320">
        <v>1109</v>
      </c>
      <c r="GE75" s="320">
        <v>8160</v>
      </c>
      <c r="GG75" s="320">
        <v>104858</v>
      </c>
      <c r="GH75" s="320">
        <v>0</v>
      </c>
      <c r="GI75" s="320">
        <v>7985</v>
      </c>
      <c r="GJ75" s="320">
        <v>290290</v>
      </c>
      <c r="GK75" s="320">
        <v>132766</v>
      </c>
      <c r="GL75" s="320">
        <v>111978</v>
      </c>
      <c r="GN75" s="320">
        <v>0</v>
      </c>
      <c r="GO75" s="320">
        <v>543019</v>
      </c>
      <c r="GP75" s="320">
        <v>85748</v>
      </c>
      <c r="GQ75" s="320">
        <v>65276</v>
      </c>
      <c r="GR75" s="320">
        <v>20472</v>
      </c>
      <c r="GS75" s="320">
        <v>85748</v>
      </c>
      <c r="GT75" s="320">
        <v>0</v>
      </c>
      <c r="GU75" s="320">
        <v>27072</v>
      </c>
      <c r="GV75" s="325">
        <f t="shared" si="37"/>
        <v>296547</v>
      </c>
      <c r="GW75" s="325">
        <f t="shared" si="38"/>
        <v>13469</v>
      </c>
      <c r="GX75" s="325">
        <f t="shared" si="39"/>
        <v>283078</v>
      </c>
      <c r="GY75" s="315"/>
      <c r="GZ75" s="315"/>
      <c r="HA75" s="315"/>
      <c r="HB75" s="323"/>
      <c r="HC75" s="315"/>
      <c r="HD75" s="315"/>
      <c r="HE75" s="315"/>
      <c r="HF75" s="315"/>
      <c r="HG75" s="315"/>
      <c r="HH75" s="315"/>
      <c r="HI75" s="315"/>
      <c r="HJ75" s="315"/>
      <c r="HK75" s="315"/>
      <c r="HL75" s="315"/>
      <c r="HM75" s="315"/>
      <c r="HN75" s="315"/>
      <c r="HO75" s="315"/>
      <c r="HP75" s="315"/>
      <c r="HQ75" s="315"/>
      <c r="HR75" s="315"/>
      <c r="HS75" s="315"/>
      <c r="HT75" s="315"/>
      <c r="HU75" s="315"/>
      <c r="HV75" s="315"/>
      <c r="HW75" s="315"/>
      <c r="HX75" s="315"/>
      <c r="HY75" s="315"/>
      <c r="HZ75" s="315"/>
      <c r="IA75" s="315"/>
      <c r="IB75" s="315"/>
      <c r="IC75" s="315"/>
      <c r="ID75" s="315"/>
      <c r="IE75" s="315"/>
      <c r="IF75" s="315"/>
      <c r="IG75" s="315"/>
      <c r="IH75" s="315"/>
      <c r="II75" s="315"/>
      <c r="IJ75" s="315"/>
      <c r="IK75" s="315"/>
      <c r="IL75" s="315"/>
      <c r="IM75" s="315"/>
      <c r="IN75" s="315"/>
      <c r="IO75" s="315"/>
      <c r="IP75" s="315"/>
      <c r="IQ75" s="315"/>
      <c r="IR75" s="315"/>
      <c r="IS75" s="315"/>
      <c r="IT75" s="315"/>
      <c r="IU75" s="315"/>
      <c r="IV75" s="315"/>
      <c r="IW75" s="315"/>
      <c r="IX75" s="315"/>
      <c r="IY75" s="315"/>
      <c r="IZ75" s="315"/>
      <c r="JA75" s="315"/>
      <c r="JB75" s="315"/>
      <c r="JC75" s="315"/>
      <c r="JD75" s="315"/>
      <c r="JE75" s="315"/>
      <c r="JF75" s="315"/>
      <c r="JG75" s="315"/>
      <c r="JH75" s="315"/>
      <c r="JI75" s="315"/>
      <c r="JJ75" s="315"/>
      <c r="JK75" s="315"/>
      <c r="JL75" s="315"/>
      <c r="JM75" s="315"/>
      <c r="JN75" s="315"/>
      <c r="JO75" s="315"/>
      <c r="JP75" s="315"/>
      <c r="JQ75" s="315"/>
      <c r="JR75" s="315"/>
      <c r="JS75" s="315"/>
      <c r="JT75" s="315"/>
      <c r="JU75" s="315"/>
      <c r="JV75" s="315"/>
      <c r="JW75" s="315"/>
      <c r="JX75" s="315"/>
      <c r="JY75" s="315"/>
      <c r="JZ75" s="315"/>
      <c r="KA75" s="315"/>
      <c r="KB75" s="315"/>
      <c r="KC75" s="315"/>
      <c r="KD75" s="315"/>
      <c r="KE75" s="315"/>
      <c r="KF75" s="315"/>
      <c r="KG75" s="315"/>
      <c r="KH75" s="315"/>
      <c r="KI75" s="315"/>
      <c r="KJ75" s="315"/>
      <c r="KK75" s="315"/>
      <c r="KL75" s="315"/>
      <c r="KM75" s="315"/>
      <c r="KN75" s="315"/>
      <c r="KO75" s="315"/>
      <c r="KP75" s="315"/>
      <c r="KQ75" s="315"/>
      <c r="KR75" s="315"/>
      <c r="KS75" s="315"/>
      <c r="KT75" s="315"/>
      <c r="KU75" s="315"/>
      <c r="KV75" s="315"/>
      <c r="KW75" s="315"/>
      <c r="KX75" s="315"/>
      <c r="KY75" s="315"/>
      <c r="KZ75" s="315"/>
      <c r="LA75" s="315"/>
      <c r="LB75" s="315"/>
      <c r="LC75" s="315"/>
      <c r="LD75" s="315"/>
      <c r="LE75" s="315"/>
      <c r="LF75" s="315"/>
      <c r="LG75" s="315"/>
      <c r="LH75" s="315"/>
      <c r="LI75" s="315"/>
      <c r="LJ75" s="315"/>
      <c r="LK75" s="315"/>
      <c r="LL75" s="315"/>
      <c r="LM75" s="315"/>
      <c r="LN75" s="315"/>
      <c r="LO75" s="315"/>
      <c r="LP75" s="315"/>
      <c r="LQ75" s="315"/>
      <c r="LR75" s="315"/>
      <c r="LS75" s="315"/>
      <c r="LT75" s="315"/>
      <c r="LU75" s="315"/>
      <c r="LV75" s="315"/>
      <c r="LW75" s="315"/>
      <c r="LX75" s="315"/>
      <c r="LY75" s="315"/>
      <c r="LZ75" s="315"/>
      <c r="MA75" s="315"/>
      <c r="MB75" s="315"/>
      <c r="MC75" s="315"/>
      <c r="MD75" s="315"/>
      <c r="ME75" s="315"/>
      <c r="MF75" s="315"/>
      <c r="MG75" s="315"/>
      <c r="MH75" s="315"/>
      <c r="MI75" s="315"/>
      <c r="MJ75" s="315"/>
      <c r="MK75" s="315"/>
      <c r="ML75" s="315"/>
      <c r="MM75" s="315"/>
      <c r="MN75" s="315"/>
      <c r="MO75" s="315"/>
      <c r="MP75" s="315"/>
      <c r="MQ75" s="315"/>
      <c r="MR75" s="315"/>
      <c r="MS75" s="315"/>
      <c r="MT75" s="315"/>
      <c r="MU75" s="315"/>
      <c r="MV75" s="315"/>
      <c r="MW75" s="315"/>
      <c r="MX75" s="315"/>
      <c r="MY75" s="315"/>
      <c r="MZ75" s="315"/>
      <c r="NA75" s="315"/>
      <c r="NB75" s="315"/>
      <c r="NC75" s="315"/>
      <c r="ND75" s="315"/>
      <c r="NE75" s="315"/>
      <c r="NF75" s="315"/>
      <c r="NG75" s="315"/>
      <c r="NH75" s="315"/>
      <c r="NI75" s="315"/>
      <c r="NJ75" s="315"/>
      <c r="NK75" s="315"/>
      <c r="NL75" s="315"/>
      <c r="NM75" s="315"/>
      <c r="NN75" s="315"/>
      <c r="NO75" s="315"/>
      <c r="NP75" s="315"/>
      <c r="NQ75" s="315"/>
      <c r="NR75" s="315"/>
      <c r="NS75" s="315"/>
      <c r="NT75" s="315"/>
      <c r="NU75" s="315"/>
      <c r="NV75" s="315"/>
      <c r="NW75" s="315"/>
      <c r="NX75" s="315"/>
      <c r="NY75" s="315"/>
      <c r="NZ75" s="315"/>
      <c r="OA75" s="315"/>
      <c r="OB75" s="315"/>
      <c r="OC75" s="315"/>
      <c r="OD75" s="315"/>
      <c r="OE75" s="315"/>
      <c r="OF75" s="315"/>
      <c r="OG75" s="315"/>
      <c r="OH75" s="315"/>
      <c r="OI75" s="315"/>
      <c r="OJ75" s="315"/>
      <c r="OK75" s="315"/>
      <c r="OL75" s="315"/>
      <c r="OM75" s="315"/>
      <c r="ON75" s="315"/>
      <c r="OO75" s="315"/>
      <c r="OP75" s="315"/>
      <c r="OQ75" s="315"/>
      <c r="OR75" s="315"/>
      <c r="OS75" s="315"/>
      <c r="OT75" s="315"/>
      <c r="OU75" s="315"/>
      <c r="OV75" s="315"/>
      <c r="OW75" s="315"/>
      <c r="OX75" s="315"/>
      <c r="OY75" s="315"/>
      <c r="OZ75" s="315"/>
      <c r="PA75" s="315"/>
      <c r="PB75" s="315"/>
      <c r="PC75" s="315"/>
      <c r="PD75" s="315"/>
      <c r="PE75" s="315"/>
      <c r="PF75" s="315"/>
      <c r="PG75" s="315"/>
      <c r="PH75" s="315"/>
      <c r="PI75" s="315"/>
      <c r="PJ75" s="315"/>
      <c r="PK75" s="315"/>
      <c r="PL75" s="315"/>
      <c r="PM75" s="315"/>
      <c r="PN75" s="315"/>
      <c r="PO75" s="315"/>
      <c r="PP75" s="315"/>
      <c r="PQ75" s="315"/>
      <c r="PR75" s="315"/>
      <c r="PS75" s="315"/>
      <c r="PT75" s="315"/>
      <c r="PU75" s="315"/>
      <c r="PV75" s="315"/>
      <c r="PW75" s="315"/>
      <c r="PX75" s="315"/>
      <c r="PY75" s="315"/>
      <c r="PZ75" s="315"/>
      <c r="QA75" s="315"/>
      <c r="QB75" s="315"/>
      <c r="QC75" s="315"/>
      <c r="QD75" s="315"/>
      <c r="QE75" s="315"/>
      <c r="QF75" s="315"/>
      <c r="QG75" s="315"/>
      <c r="QH75" s="315"/>
      <c r="QI75" s="315"/>
      <c r="QJ75" s="315"/>
      <c r="QK75" s="315"/>
      <c r="QL75" s="315"/>
      <c r="QM75" s="315"/>
      <c r="QN75" s="315"/>
      <c r="QO75" s="315"/>
      <c r="QP75" s="315"/>
      <c r="QQ75" s="315"/>
      <c r="QR75" s="315"/>
      <c r="QS75" s="315"/>
      <c r="QT75" s="315"/>
      <c r="QU75" s="315"/>
      <c r="QV75" s="315"/>
      <c r="QW75" s="315"/>
      <c r="QX75" s="315"/>
      <c r="QY75" s="315"/>
      <c r="QZ75" s="315"/>
      <c r="RA75" s="315"/>
      <c r="RB75" s="315"/>
      <c r="RC75" s="315"/>
      <c r="RD75" s="315"/>
      <c r="RE75" s="315"/>
      <c r="RF75" s="315"/>
      <c r="RG75" s="315"/>
      <c r="RH75" s="315"/>
      <c r="RI75" s="315"/>
      <c r="RJ75" s="315"/>
      <c r="RK75" s="315"/>
      <c r="RL75" s="315"/>
      <c r="RM75" s="315"/>
      <c r="RN75" s="315"/>
      <c r="RO75" s="315"/>
      <c r="RP75" s="315"/>
      <c r="RQ75" s="315"/>
      <c r="RR75" s="315"/>
      <c r="RS75" s="315"/>
      <c r="RT75" s="315"/>
      <c r="RU75" s="315"/>
      <c r="RV75" s="315"/>
      <c r="RW75" s="315"/>
      <c r="RX75" s="315"/>
      <c r="RY75" s="315"/>
      <c r="RZ75" s="315"/>
      <c r="SA75" s="315"/>
      <c r="SB75" s="315"/>
      <c r="SC75" s="315"/>
      <c r="SD75" s="315"/>
      <c r="SE75" s="315"/>
      <c r="SF75" s="315"/>
      <c r="SG75" s="315"/>
      <c r="SH75" s="315"/>
      <c r="SI75" s="315"/>
      <c r="SJ75" s="315"/>
      <c r="SK75" s="315"/>
      <c r="SL75" s="315"/>
      <c r="SM75" s="315"/>
      <c r="SN75" s="315"/>
      <c r="SO75" s="315"/>
      <c r="SP75" s="315"/>
      <c r="SQ75" s="315"/>
      <c r="SR75" s="315"/>
      <c r="SS75" s="315"/>
      <c r="ST75" s="315"/>
      <c r="SU75" s="315"/>
      <c r="SV75" s="315"/>
      <c r="SW75" s="315"/>
      <c r="SX75" s="315"/>
      <c r="SY75" s="315"/>
      <c r="SZ75" s="315"/>
      <c r="TA75" s="315"/>
      <c r="TB75" s="315"/>
      <c r="TC75" s="315"/>
      <c r="TD75" s="315"/>
      <c r="TE75" s="315"/>
      <c r="TF75" s="315"/>
      <c r="TG75" s="315"/>
      <c r="TH75" s="315"/>
      <c r="TI75" s="315"/>
      <c r="TJ75" s="315"/>
      <c r="TK75" s="315"/>
      <c r="TL75" s="315"/>
      <c r="TM75" s="315"/>
      <c r="TN75" s="315"/>
      <c r="TO75" s="315"/>
      <c r="TP75" s="315"/>
      <c r="TQ75" s="315"/>
      <c r="TR75" s="315"/>
      <c r="TS75" s="315"/>
      <c r="TT75" s="315"/>
      <c r="TU75" s="315"/>
      <c r="TV75" s="315"/>
      <c r="TW75" s="315"/>
      <c r="TX75" s="315"/>
      <c r="TY75" s="315"/>
      <c r="TZ75" s="315"/>
      <c r="UA75" s="315"/>
      <c r="UB75" s="315"/>
      <c r="UC75" s="315"/>
      <c r="UD75" s="315"/>
    </row>
    <row r="76" spans="1:550" s="320" customFormat="1">
      <c r="A76" s="28" t="s">
        <v>573</v>
      </c>
      <c r="B76" s="28" t="s">
        <v>567</v>
      </c>
      <c r="C76" s="29" t="s">
        <v>242</v>
      </c>
      <c r="D76" s="29" t="s">
        <v>250</v>
      </c>
      <c r="E76" s="105" t="s">
        <v>184</v>
      </c>
      <c r="F76" s="31">
        <v>12</v>
      </c>
      <c r="G76" s="320">
        <v>148170</v>
      </c>
      <c r="H76" s="320">
        <v>69500</v>
      </c>
      <c r="I76" s="320">
        <v>6200</v>
      </c>
      <c r="J76" s="320">
        <v>17553</v>
      </c>
      <c r="K76" s="320">
        <v>332722</v>
      </c>
      <c r="L76" s="320">
        <v>377607</v>
      </c>
      <c r="M76" s="320">
        <v>9695</v>
      </c>
      <c r="N76" s="320">
        <v>-20261</v>
      </c>
      <c r="O76" s="320">
        <v>18600</v>
      </c>
      <c r="P76" s="320">
        <v>-1661</v>
      </c>
      <c r="Q76" s="320">
        <v>36</v>
      </c>
      <c r="R76" s="320">
        <v>-1625</v>
      </c>
      <c r="S76" s="320">
        <v>8070</v>
      </c>
      <c r="T76" s="320">
        <v>0</v>
      </c>
      <c r="U76" s="320">
        <v>-21896</v>
      </c>
      <c r="V76" s="320">
        <v>22560</v>
      </c>
      <c r="W76" s="320">
        <v>664</v>
      </c>
      <c r="X76" s="320">
        <v>-664</v>
      </c>
      <c r="Y76" s="320">
        <v>0</v>
      </c>
      <c r="Z76" s="320">
        <v>0</v>
      </c>
      <c r="AA76" s="320">
        <v>0</v>
      </c>
      <c r="AB76" s="320">
        <v>0</v>
      </c>
      <c r="AC76" s="320">
        <v>0</v>
      </c>
      <c r="AD76" s="320">
        <v>0</v>
      </c>
      <c r="AE76" s="320">
        <v>0</v>
      </c>
      <c r="AF76" s="320">
        <v>7320</v>
      </c>
      <c r="AG76" s="320">
        <v>-376</v>
      </c>
      <c r="AH76" s="320">
        <v>6944</v>
      </c>
      <c r="AI76" s="320">
        <v>2205</v>
      </c>
      <c r="AJ76" s="320">
        <v>-1532</v>
      </c>
      <c r="AK76" s="320">
        <v>673</v>
      </c>
      <c r="AL76" s="320">
        <v>5838</v>
      </c>
      <c r="AM76" s="320">
        <v>415</v>
      </c>
      <c r="AN76" s="320">
        <v>6253</v>
      </c>
      <c r="AO76" s="320">
        <v>439</v>
      </c>
      <c r="AP76" s="320">
        <v>261</v>
      </c>
      <c r="AQ76" s="320">
        <v>700</v>
      </c>
      <c r="AR76" s="320">
        <v>0</v>
      </c>
      <c r="AS76" s="320">
        <v>0</v>
      </c>
      <c r="AT76" s="320">
        <v>0</v>
      </c>
      <c r="AU76" s="320">
        <v>25497</v>
      </c>
      <c r="AV76" s="320">
        <v>-42157</v>
      </c>
      <c r="AW76" s="320">
        <v>0</v>
      </c>
      <c r="AX76" s="320">
        <v>39300</v>
      </c>
      <c r="AY76" s="320">
        <v>-2857</v>
      </c>
      <c r="AZ76" s="320">
        <v>0</v>
      </c>
      <c r="BA76" s="320">
        <v>-2857</v>
      </c>
      <c r="BB76" s="320">
        <v>22640</v>
      </c>
      <c r="BC76" s="315">
        <v>15972</v>
      </c>
      <c r="BD76" s="315">
        <v>9525</v>
      </c>
      <c r="BE76" s="315">
        <v>15023</v>
      </c>
      <c r="BF76" s="315">
        <v>7617</v>
      </c>
      <c r="BG76" s="315">
        <v>-949</v>
      </c>
      <c r="BH76" s="315">
        <v>-1908</v>
      </c>
      <c r="BI76" s="320">
        <v>475758</v>
      </c>
      <c r="BJ76" s="320">
        <v>-29391</v>
      </c>
      <c r="BK76" s="320">
        <v>-39300</v>
      </c>
      <c r="BL76" s="320">
        <v>-68691</v>
      </c>
      <c r="BM76" s="320">
        <v>-68691</v>
      </c>
      <c r="BN76" s="320">
        <v>407067</v>
      </c>
      <c r="BO76" s="320">
        <v>150415</v>
      </c>
      <c r="BP76" s="320">
        <v>6031</v>
      </c>
      <c r="BQ76" s="320">
        <v>144384</v>
      </c>
      <c r="BR76" s="320">
        <v>21446</v>
      </c>
      <c r="BS76" s="320">
        <v>3067</v>
      </c>
      <c r="BT76" s="320">
        <v>18379</v>
      </c>
      <c r="BU76" s="320">
        <v>91139</v>
      </c>
      <c r="BV76" s="320">
        <v>74820</v>
      </c>
      <c r="BW76" s="320">
        <v>16319</v>
      </c>
      <c r="BX76" s="320">
        <v>29101</v>
      </c>
      <c r="BY76" s="320">
        <v>3362</v>
      </c>
      <c r="BZ76" s="320">
        <v>25739</v>
      </c>
      <c r="CA76" s="320">
        <v>20275</v>
      </c>
      <c r="CB76" s="320">
        <v>9824</v>
      </c>
      <c r="CC76" s="320">
        <v>10451</v>
      </c>
      <c r="CD76" s="320">
        <v>20776</v>
      </c>
      <c r="CE76" s="320">
        <v>6045</v>
      </c>
      <c r="CF76" s="320">
        <v>14731</v>
      </c>
      <c r="CJ76" s="320">
        <v>129293</v>
      </c>
      <c r="CK76" s="320">
        <v>24879</v>
      </c>
      <c r="CL76" s="320">
        <v>104414</v>
      </c>
      <c r="CM76" s="320">
        <v>0</v>
      </c>
      <c r="CN76" s="320">
        <v>0</v>
      </c>
      <c r="CO76" s="320">
        <v>0</v>
      </c>
      <c r="CP76" s="320">
        <v>14015</v>
      </c>
      <c r="CQ76" s="320">
        <v>5317</v>
      </c>
      <c r="CR76" s="320">
        <v>8698</v>
      </c>
      <c r="CS76" s="320">
        <v>4888</v>
      </c>
      <c r="CT76" s="320">
        <v>95</v>
      </c>
      <c r="CU76" s="320">
        <v>4793</v>
      </c>
      <c r="CV76" s="320">
        <v>1600</v>
      </c>
      <c r="CW76" s="320">
        <v>0</v>
      </c>
      <c r="CX76" s="320">
        <v>1600</v>
      </c>
      <c r="CY76" s="320">
        <v>0</v>
      </c>
      <c r="CZ76" s="320">
        <v>0</v>
      </c>
      <c r="DA76" s="320">
        <v>0</v>
      </c>
      <c r="DB76" s="320">
        <v>57</v>
      </c>
      <c r="DC76" s="320">
        <v>0</v>
      </c>
      <c r="DD76" s="320">
        <v>57</v>
      </c>
      <c r="DE76" s="320">
        <v>0</v>
      </c>
      <c r="DF76" s="320">
        <v>0</v>
      </c>
      <c r="DG76" s="320">
        <v>953</v>
      </c>
      <c r="DH76" s="320">
        <v>0</v>
      </c>
      <c r="DI76" s="320">
        <v>953</v>
      </c>
      <c r="DJ76" s="320">
        <v>0</v>
      </c>
      <c r="DK76" s="320">
        <v>953</v>
      </c>
      <c r="DL76" s="320">
        <v>0</v>
      </c>
      <c r="DM76" s="320">
        <v>953</v>
      </c>
      <c r="DN76" s="320">
        <v>484911</v>
      </c>
      <c r="DO76" s="320">
        <v>133440</v>
      </c>
      <c r="DP76" s="320">
        <v>351471</v>
      </c>
      <c r="DQ76" s="320">
        <v>68387</v>
      </c>
      <c r="DR76" s="320">
        <v>54461</v>
      </c>
      <c r="DS76" s="320">
        <v>13926</v>
      </c>
      <c r="DT76" s="320">
        <v>553298</v>
      </c>
      <c r="DU76" s="320">
        <v>187901</v>
      </c>
      <c r="DV76" s="320">
        <v>365397</v>
      </c>
      <c r="DW76" s="320">
        <v>-1710</v>
      </c>
      <c r="DX76" s="320">
        <v>-187</v>
      </c>
      <c r="DY76" s="320">
        <v>-1897</v>
      </c>
      <c r="DZ76" s="320">
        <v>0</v>
      </c>
      <c r="EA76" s="320">
        <v>25743</v>
      </c>
      <c r="EB76" s="320">
        <v>848</v>
      </c>
      <c r="EC76" s="320">
        <v>13135</v>
      </c>
      <c r="ED76" s="320">
        <v>-1950</v>
      </c>
      <c r="EE76" s="320">
        <v>367</v>
      </c>
      <c r="EF76" s="320">
        <v>38030</v>
      </c>
      <c r="EG76" s="320">
        <v>233109</v>
      </c>
      <c r="EH76" s="320">
        <v>53951</v>
      </c>
      <c r="EI76" s="320">
        <v>45662</v>
      </c>
      <c r="EJ76" s="320">
        <v>31075</v>
      </c>
      <c r="EK76" s="320">
        <v>363797</v>
      </c>
      <c r="EL76" s="320">
        <v>-42923</v>
      </c>
      <c r="EM76" s="320">
        <v>65340</v>
      </c>
      <c r="EN76" s="320">
        <v>-357</v>
      </c>
      <c r="EO76" s="320">
        <v>-94374</v>
      </c>
      <c r="EP76" s="320">
        <v>0</v>
      </c>
      <c r="EQ76" s="320">
        <v>-71548</v>
      </c>
      <c r="ER76" s="323">
        <f t="shared" si="26"/>
        <v>592176</v>
      </c>
      <c r="ES76" s="323">
        <f t="shared" si="27"/>
        <v>549253</v>
      </c>
      <c r="ET76" s="323">
        <f t="shared" si="28"/>
        <v>549253</v>
      </c>
      <c r="EU76" s="323">
        <f t="shared" si="35"/>
        <v>42923</v>
      </c>
      <c r="EV76" s="323">
        <f t="shared" si="29"/>
        <v>185456</v>
      </c>
      <c r="EW76" s="323">
        <f t="shared" si="30"/>
        <v>130995</v>
      </c>
      <c r="EX76" s="323">
        <f t="shared" si="31"/>
        <v>130995</v>
      </c>
      <c r="EY76" s="323">
        <f t="shared" si="32"/>
        <v>104414</v>
      </c>
      <c r="EZ76" s="323">
        <f t="shared" si="33"/>
        <v>159526</v>
      </c>
      <c r="FA76" s="323">
        <f t="shared" si="34"/>
        <v>129281</v>
      </c>
      <c r="FB76" s="323">
        <f t="shared" si="36"/>
        <v>30245</v>
      </c>
      <c r="FC76" s="320">
        <v>556268</v>
      </c>
      <c r="FD76" s="320">
        <v>629523</v>
      </c>
      <c r="FE76" s="320">
        <v>28991</v>
      </c>
      <c r="FF76" s="320">
        <v>118750</v>
      </c>
      <c r="FG76" s="320">
        <v>3338</v>
      </c>
      <c r="FH76" s="320">
        <v>90</v>
      </c>
      <c r="FI76" s="320">
        <v>26872</v>
      </c>
      <c r="FJ76" s="320">
        <v>1363832</v>
      </c>
      <c r="FK76" s="320">
        <v>8114</v>
      </c>
      <c r="FL76" s="320">
        <v>16908</v>
      </c>
      <c r="FM76" s="320">
        <v>0</v>
      </c>
      <c r="FN76" s="320">
        <v>0</v>
      </c>
      <c r="FO76" s="320">
        <v>29</v>
      </c>
      <c r="FP76" s="320">
        <v>10394</v>
      </c>
      <c r="FQ76" s="320">
        <v>1399277</v>
      </c>
      <c r="FR76" s="320">
        <v>1007</v>
      </c>
      <c r="FT76" s="320">
        <v>2400</v>
      </c>
      <c r="FV76" s="320">
        <v>660</v>
      </c>
      <c r="FW76" s="320">
        <v>40835</v>
      </c>
      <c r="FX76" s="320">
        <v>5366</v>
      </c>
      <c r="FY76" s="320">
        <v>50268</v>
      </c>
      <c r="FZ76" s="320">
        <v>1449545</v>
      </c>
      <c r="GA76" s="320">
        <v>0</v>
      </c>
      <c r="GB76" s="320">
        <v>62908</v>
      </c>
      <c r="GC76" s="320">
        <v>70915</v>
      </c>
      <c r="GD76" s="320">
        <v>0</v>
      </c>
      <c r="GE76" s="320">
        <v>0</v>
      </c>
      <c r="GG76" s="320">
        <v>133823</v>
      </c>
      <c r="GH76" s="320">
        <v>0</v>
      </c>
      <c r="GI76" s="320">
        <v>4283</v>
      </c>
      <c r="GJ76" s="320">
        <v>409199</v>
      </c>
      <c r="GK76" s="320">
        <v>393452</v>
      </c>
      <c r="GL76" s="320">
        <v>76213</v>
      </c>
      <c r="GN76" s="320">
        <v>2868</v>
      </c>
      <c r="GO76" s="320">
        <v>886015</v>
      </c>
      <c r="GP76" s="320">
        <v>429707</v>
      </c>
      <c r="GQ76" s="320">
        <v>22640</v>
      </c>
      <c r="GR76" s="320">
        <v>407067</v>
      </c>
      <c r="GS76" s="320">
        <v>429707</v>
      </c>
      <c r="GT76" s="320">
        <v>556268</v>
      </c>
      <c r="GU76" s="320">
        <v>40835</v>
      </c>
      <c r="GV76" s="325">
        <f t="shared" si="37"/>
        <v>532573</v>
      </c>
      <c r="GW76" s="325">
        <f t="shared" si="38"/>
        <v>6373</v>
      </c>
      <c r="GX76" s="325">
        <f t="shared" si="39"/>
        <v>526200</v>
      </c>
      <c r="GY76" s="315"/>
      <c r="GZ76" s="315"/>
      <c r="HA76" s="315"/>
      <c r="HB76" s="323"/>
      <c r="HC76" s="315"/>
      <c r="HD76" s="315"/>
      <c r="HE76" s="315"/>
      <c r="HF76" s="315"/>
      <c r="HG76" s="315"/>
      <c r="HH76" s="315"/>
      <c r="HI76" s="315"/>
      <c r="HJ76" s="315"/>
      <c r="HK76" s="315"/>
      <c r="HL76" s="315"/>
      <c r="HM76" s="315"/>
      <c r="HN76" s="315"/>
      <c r="HO76" s="315"/>
      <c r="HP76" s="315"/>
      <c r="HQ76" s="315"/>
      <c r="HR76" s="315"/>
      <c r="HS76" s="315"/>
      <c r="HT76" s="315"/>
      <c r="HU76" s="315"/>
      <c r="HV76" s="315"/>
      <c r="HW76" s="315"/>
      <c r="HX76" s="315"/>
      <c r="HY76" s="315"/>
      <c r="HZ76" s="315"/>
      <c r="IA76" s="315"/>
      <c r="IB76" s="315"/>
      <c r="IC76" s="315"/>
      <c r="ID76" s="315"/>
      <c r="IE76" s="315"/>
      <c r="IF76" s="315"/>
      <c r="IG76" s="315"/>
      <c r="IH76" s="315"/>
      <c r="II76" s="315"/>
      <c r="IJ76" s="315"/>
      <c r="IK76" s="315"/>
      <c r="IL76" s="315"/>
      <c r="IM76" s="315"/>
      <c r="IN76" s="315"/>
      <c r="IO76" s="315"/>
      <c r="IP76" s="315"/>
      <c r="IQ76" s="315"/>
      <c r="IR76" s="315"/>
      <c r="IS76" s="315"/>
      <c r="IT76" s="315"/>
      <c r="IU76" s="315"/>
      <c r="IV76" s="315"/>
      <c r="IW76" s="315"/>
      <c r="IX76" s="315"/>
      <c r="IY76" s="315"/>
      <c r="IZ76" s="315"/>
      <c r="JA76" s="315"/>
      <c r="JB76" s="315"/>
      <c r="JC76" s="315"/>
      <c r="JD76" s="315"/>
      <c r="JE76" s="315"/>
      <c r="JF76" s="315"/>
      <c r="JG76" s="315"/>
      <c r="JH76" s="315"/>
      <c r="JI76" s="315"/>
      <c r="JJ76" s="315"/>
      <c r="JK76" s="315"/>
      <c r="JL76" s="315"/>
      <c r="JM76" s="315"/>
      <c r="JN76" s="315"/>
      <c r="JO76" s="315"/>
      <c r="JP76" s="315"/>
      <c r="JQ76" s="315"/>
      <c r="JR76" s="315"/>
      <c r="JS76" s="315"/>
      <c r="JT76" s="315"/>
      <c r="JU76" s="315"/>
      <c r="JV76" s="315"/>
      <c r="JW76" s="315"/>
      <c r="JX76" s="315"/>
      <c r="JY76" s="315"/>
      <c r="JZ76" s="315"/>
      <c r="KA76" s="315"/>
      <c r="KB76" s="315"/>
      <c r="KC76" s="315"/>
      <c r="KD76" s="315"/>
      <c r="KE76" s="315"/>
      <c r="KF76" s="315"/>
      <c r="KG76" s="315"/>
      <c r="KH76" s="315"/>
      <c r="KI76" s="315"/>
      <c r="KJ76" s="315"/>
      <c r="KK76" s="315"/>
      <c r="KL76" s="315"/>
      <c r="KM76" s="315"/>
      <c r="KN76" s="315"/>
      <c r="KO76" s="315"/>
      <c r="KP76" s="315"/>
      <c r="KQ76" s="315"/>
      <c r="KR76" s="315"/>
      <c r="KS76" s="315"/>
      <c r="KT76" s="315"/>
      <c r="KU76" s="315"/>
      <c r="KV76" s="315"/>
      <c r="KW76" s="315"/>
      <c r="KX76" s="315"/>
      <c r="KY76" s="315"/>
      <c r="KZ76" s="315"/>
      <c r="LA76" s="315"/>
      <c r="LB76" s="315"/>
      <c r="LC76" s="315"/>
      <c r="LD76" s="315"/>
      <c r="LE76" s="315"/>
      <c r="LF76" s="315"/>
      <c r="LG76" s="315"/>
      <c r="LH76" s="315"/>
      <c r="LI76" s="315"/>
      <c r="LJ76" s="315"/>
      <c r="LK76" s="315"/>
      <c r="LL76" s="315"/>
      <c r="LM76" s="315"/>
      <c r="LN76" s="315"/>
      <c r="LO76" s="315"/>
      <c r="LP76" s="315"/>
      <c r="LQ76" s="315"/>
      <c r="LR76" s="315"/>
      <c r="LS76" s="315"/>
      <c r="LT76" s="315"/>
      <c r="LU76" s="315"/>
      <c r="LV76" s="315"/>
      <c r="LW76" s="315"/>
      <c r="LX76" s="315"/>
      <c r="LY76" s="315"/>
      <c r="LZ76" s="315"/>
      <c r="MA76" s="315"/>
      <c r="MB76" s="315"/>
      <c r="MC76" s="315"/>
      <c r="MD76" s="315"/>
      <c r="ME76" s="315"/>
      <c r="MF76" s="315"/>
      <c r="MG76" s="315"/>
      <c r="MH76" s="315"/>
      <c r="MI76" s="315"/>
      <c r="MJ76" s="315"/>
      <c r="MK76" s="315"/>
      <c r="ML76" s="315"/>
      <c r="MM76" s="315"/>
      <c r="MN76" s="315"/>
      <c r="MO76" s="315"/>
      <c r="MP76" s="315"/>
      <c r="MQ76" s="315"/>
      <c r="MR76" s="315"/>
      <c r="MS76" s="315"/>
      <c r="MT76" s="315"/>
      <c r="MU76" s="315"/>
      <c r="MV76" s="315"/>
      <c r="MW76" s="315"/>
      <c r="MX76" s="315"/>
      <c r="MY76" s="315"/>
      <c r="MZ76" s="315"/>
      <c r="NA76" s="315"/>
      <c r="NB76" s="315"/>
      <c r="NC76" s="315"/>
      <c r="ND76" s="315"/>
      <c r="NE76" s="315"/>
      <c r="NF76" s="315"/>
      <c r="NG76" s="315"/>
      <c r="NH76" s="315"/>
      <c r="NI76" s="315"/>
      <c r="NJ76" s="315"/>
      <c r="NK76" s="315"/>
      <c r="NL76" s="315"/>
      <c r="NM76" s="315"/>
      <c r="NN76" s="315"/>
      <c r="NO76" s="315"/>
      <c r="NP76" s="315"/>
      <c r="NQ76" s="315"/>
      <c r="NR76" s="315"/>
      <c r="NS76" s="315"/>
      <c r="NT76" s="315"/>
      <c r="NU76" s="315"/>
      <c r="NV76" s="315"/>
      <c r="NW76" s="315"/>
      <c r="NX76" s="315"/>
      <c r="NY76" s="315"/>
      <c r="NZ76" s="315"/>
      <c r="OA76" s="315"/>
      <c r="OB76" s="315"/>
      <c r="OC76" s="315"/>
      <c r="OD76" s="315"/>
      <c r="OE76" s="315"/>
      <c r="OF76" s="315"/>
      <c r="OG76" s="315"/>
      <c r="OH76" s="315"/>
      <c r="OI76" s="315"/>
      <c r="OJ76" s="315"/>
      <c r="OK76" s="315"/>
      <c r="OL76" s="315"/>
      <c r="OM76" s="315"/>
      <c r="ON76" s="315"/>
      <c r="OO76" s="315"/>
      <c r="OP76" s="315"/>
      <c r="OQ76" s="315"/>
      <c r="OR76" s="315"/>
      <c r="OS76" s="315"/>
      <c r="OT76" s="315"/>
      <c r="OU76" s="315"/>
      <c r="OV76" s="315"/>
      <c r="OW76" s="315"/>
      <c r="OX76" s="315"/>
      <c r="OY76" s="315"/>
      <c r="OZ76" s="315"/>
      <c r="PA76" s="315"/>
      <c r="PB76" s="315"/>
      <c r="PC76" s="315"/>
      <c r="PD76" s="315"/>
      <c r="PE76" s="315"/>
      <c r="PF76" s="315"/>
      <c r="PG76" s="315"/>
      <c r="PH76" s="315"/>
      <c r="PI76" s="315"/>
      <c r="PJ76" s="315"/>
      <c r="PK76" s="315"/>
      <c r="PL76" s="315"/>
      <c r="PM76" s="315"/>
      <c r="PN76" s="315"/>
      <c r="PO76" s="315"/>
      <c r="PP76" s="315"/>
      <c r="PQ76" s="315"/>
      <c r="PR76" s="315"/>
      <c r="PS76" s="315"/>
      <c r="PT76" s="315"/>
      <c r="PU76" s="315"/>
      <c r="PV76" s="315"/>
      <c r="PW76" s="315"/>
      <c r="PX76" s="315"/>
      <c r="PY76" s="315"/>
      <c r="PZ76" s="315"/>
      <c r="QA76" s="315"/>
      <c r="QB76" s="315"/>
      <c r="QC76" s="315"/>
      <c r="QD76" s="315"/>
      <c r="QE76" s="315"/>
      <c r="QF76" s="315"/>
      <c r="QG76" s="315"/>
      <c r="QH76" s="315"/>
      <c r="QI76" s="315"/>
      <c r="QJ76" s="315"/>
      <c r="QK76" s="315"/>
      <c r="QL76" s="315"/>
      <c r="QM76" s="315"/>
      <c r="QN76" s="315"/>
      <c r="QO76" s="315"/>
      <c r="QP76" s="315"/>
      <c r="QQ76" s="315"/>
      <c r="QR76" s="315"/>
      <c r="QS76" s="315"/>
      <c r="QT76" s="315"/>
      <c r="QU76" s="315"/>
      <c r="QV76" s="315"/>
      <c r="QW76" s="315"/>
      <c r="QX76" s="315"/>
      <c r="QY76" s="315"/>
      <c r="QZ76" s="315"/>
      <c r="RA76" s="315"/>
      <c r="RB76" s="315"/>
      <c r="RC76" s="315"/>
      <c r="RD76" s="315"/>
      <c r="RE76" s="315"/>
      <c r="RF76" s="315"/>
      <c r="RG76" s="315"/>
      <c r="RH76" s="315"/>
      <c r="RI76" s="315"/>
      <c r="RJ76" s="315"/>
      <c r="RK76" s="315"/>
      <c r="RL76" s="315"/>
      <c r="RM76" s="315"/>
      <c r="RN76" s="315"/>
      <c r="RO76" s="315"/>
      <c r="RP76" s="315"/>
      <c r="RQ76" s="315"/>
      <c r="RR76" s="315"/>
      <c r="RS76" s="315"/>
      <c r="RT76" s="315"/>
      <c r="RU76" s="315"/>
      <c r="RV76" s="315"/>
      <c r="RW76" s="315"/>
      <c r="RX76" s="315"/>
      <c r="RY76" s="315"/>
      <c r="RZ76" s="315"/>
      <c r="SA76" s="315"/>
      <c r="SB76" s="315"/>
      <c r="SC76" s="315"/>
      <c r="SD76" s="315"/>
      <c r="SE76" s="315"/>
      <c r="SF76" s="315"/>
      <c r="SG76" s="315"/>
      <c r="SH76" s="315"/>
      <c r="SI76" s="315"/>
      <c r="SJ76" s="315"/>
      <c r="SK76" s="315"/>
      <c r="SL76" s="315"/>
      <c r="SM76" s="315"/>
      <c r="SN76" s="315"/>
      <c r="SO76" s="315"/>
      <c r="SP76" s="315"/>
      <c r="SQ76" s="315"/>
      <c r="SR76" s="315"/>
      <c r="SS76" s="315"/>
      <c r="ST76" s="315"/>
      <c r="SU76" s="315"/>
      <c r="SV76" s="315"/>
      <c r="SW76" s="315"/>
      <c r="SX76" s="315"/>
      <c r="SY76" s="315"/>
      <c r="SZ76" s="315"/>
      <c r="TA76" s="315"/>
      <c r="TB76" s="315"/>
      <c r="TC76" s="315"/>
      <c r="TD76" s="315"/>
      <c r="TE76" s="315"/>
      <c r="TF76" s="315"/>
      <c r="TG76" s="315"/>
      <c r="TH76" s="315"/>
      <c r="TI76" s="315"/>
      <c r="TJ76" s="315"/>
      <c r="TK76" s="315"/>
      <c r="TL76" s="315"/>
      <c r="TM76" s="315"/>
      <c r="TN76" s="315"/>
      <c r="TO76" s="315"/>
      <c r="TP76" s="315"/>
      <c r="TQ76" s="315"/>
      <c r="TR76" s="315"/>
      <c r="TS76" s="315"/>
      <c r="TT76" s="315"/>
      <c r="TU76" s="315"/>
      <c r="TV76" s="315"/>
      <c r="TW76" s="315"/>
      <c r="TX76" s="315"/>
      <c r="TY76" s="315"/>
      <c r="TZ76" s="315"/>
      <c r="UA76" s="315"/>
      <c r="UB76" s="315"/>
      <c r="UC76" s="315"/>
      <c r="UD76" s="315"/>
    </row>
    <row r="77" spans="1:550" s="320" customFormat="1">
      <c r="A77" s="28" t="s">
        <v>574</v>
      </c>
      <c r="B77" s="28" t="s">
        <v>567</v>
      </c>
      <c r="C77" s="29" t="s">
        <v>242</v>
      </c>
      <c r="D77" s="29" t="s">
        <v>251</v>
      </c>
      <c r="E77" s="105" t="s">
        <v>184</v>
      </c>
      <c r="F77" s="31">
        <v>12</v>
      </c>
      <c r="G77" s="320">
        <v>122440</v>
      </c>
      <c r="H77" s="320">
        <v>54453</v>
      </c>
      <c r="I77" s="320">
        <v>5200</v>
      </c>
      <c r="J77" s="320">
        <v>16002</v>
      </c>
      <c r="K77" s="320">
        <v>263307</v>
      </c>
      <c r="L77" s="320">
        <v>302422</v>
      </c>
      <c r="M77" s="320">
        <v>35446</v>
      </c>
      <c r="N77" s="320">
        <v>-21918</v>
      </c>
      <c r="O77" s="320">
        <v>10984</v>
      </c>
      <c r="P77" s="320">
        <v>-10934</v>
      </c>
      <c r="Q77" s="320">
        <v>2864</v>
      </c>
      <c r="R77" s="320">
        <v>-8070</v>
      </c>
      <c r="S77" s="320">
        <v>28026</v>
      </c>
      <c r="T77" s="320">
        <v>3283</v>
      </c>
      <c r="U77" s="320">
        <v>-12327</v>
      </c>
      <c r="V77" s="320">
        <v>14064</v>
      </c>
      <c r="W77" s="320">
        <v>1737</v>
      </c>
      <c r="X77" s="320">
        <v>871</v>
      </c>
      <c r="Y77" s="320">
        <v>2608</v>
      </c>
      <c r="Z77" s="320">
        <v>6342</v>
      </c>
      <c r="AA77" s="320">
        <v>0</v>
      </c>
      <c r="AB77" s="320">
        <v>0</v>
      </c>
      <c r="AC77" s="320">
        <v>0</v>
      </c>
      <c r="AD77" s="320">
        <v>0</v>
      </c>
      <c r="AE77" s="320">
        <v>0</v>
      </c>
      <c r="AF77" s="320">
        <v>0</v>
      </c>
      <c r="AG77" s="320">
        <v>0</v>
      </c>
      <c r="AH77" s="320">
        <v>0</v>
      </c>
      <c r="AI77" s="320">
        <v>12694</v>
      </c>
      <c r="AJ77" s="320">
        <v>-4259</v>
      </c>
      <c r="AK77" s="320">
        <v>8435</v>
      </c>
      <c r="AL77" s="320">
        <v>8280</v>
      </c>
      <c r="AM77" s="320">
        <v>-1545</v>
      </c>
      <c r="AN77" s="320">
        <v>6735</v>
      </c>
      <c r="AO77" s="320">
        <v>0</v>
      </c>
      <c r="AP77" s="320">
        <v>0</v>
      </c>
      <c r="AQ77" s="320">
        <v>0</v>
      </c>
      <c r="AR77" s="320">
        <v>0</v>
      </c>
      <c r="AS77" s="320">
        <v>0</v>
      </c>
      <c r="AT77" s="320">
        <v>0</v>
      </c>
      <c r="AU77" s="320">
        <v>59703</v>
      </c>
      <c r="AV77" s="320">
        <v>-34245</v>
      </c>
      <c r="AW77" s="320">
        <v>0</v>
      </c>
      <c r="AX77" s="320">
        <v>22979</v>
      </c>
      <c r="AY77" s="320">
        <v>-11266</v>
      </c>
      <c r="AZ77" s="320">
        <v>0</v>
      </c>
      <c r="BA77" s="320">
        <v>-11266</v>
      </c>
      <c r="BB77" s="320">
        <v>48437</v>
      </c>
      <c r="BC77" s="315">
        <v>47009</v>
      </c>
      <c r="BD77" s="315">
        <v>12694</v>
      </c>
      <c r="BE77" s="315">
        <v>40002</v>
      </c>
      <c r="BF77" s="315">
        <v>8435</v>
      </c>
      <c r="BG77" s="315">
        <v>-7007</v>
      </c>
      <c r="BH77" s="315">
        <v>-4259</v>
      </c>
      <c r="BI77" s="320">
        <v>417664</v>
      </c>
      <c r="BJ77" s="320">
        <v>22918</v>
      </c>
      <c r="BK77" s="320">
        <v>-22979</v>
      </c>
      <c r="BL77" s="320">
        <v>-61</v>
      </c>
      <c r="BM77" s="320">
        <v>-61</v>
      </c>
      <c r="BN77" s="320">
        <v>417603</v>
      </c>
      <c r="BO77" s="320">
        <v>130624</v>
      </c>
      <c r="BP77" s="320">
        <v>4956</v>
      </c>
      <c r="BQ77" s="320">
        <v>125668</v>
      </c>
      <c r="BR77" s="320">
        <v>17028</v>
      </c>
      <c r="BS77" s="320">
        <v>3946</v>
      </c>
      <c r="BT77" s="320">
        <v>13082</v>
      </c>
      <c r="BU77" s="320">
        <v>57685</v>
      </c>
      <c r="BV77" s="320">
        <v>46923</v>
      </c>
      <c r="BW77" s="320">
        <v>10762</v>
      </c>
      <c r="BX77" s="320">
        <v>16718</v>
      </c>
      <c r="BY77" s="320">
        <v>2775</v>
      </c>
      <c r="BZ77" s="320">
        <v>13943</v>
      </c>
      <c r="CA77" s="320">
        <v>11858</v>
      </c>
      <c r="CB77" s="320">
        <v>4371</v>
      </c>
      <c r="CC77" s="320">
        <v>7487</v>
      </c>
      <c r="CD77" s="320">
        <v>20757</v>
      </c>
      <c r="CE77" s="320">
        <v>3868</v>
      </c>
      <c r="CF77" s="320">
        <v>16889</v>
      </c>
      <c r="CJ77" s="320">
        <v>94997</v>
      </c>
      <c r="CK77" s="320">
        <v>15992</v>
      </c>
      <c r="CL77" s="320">
        <v>79005</v>
      </c>
      <c r="CM77" s="320">
        <v>0</v>
      </c>
      <c r="CN77" s="320">
        <v>0</v>
      </c>
      <c r="CO77" s="320">
        <v>0</v>
      </c>
      <c r="CP77" s="320">
        <v>4812</v>
      </c>
      <c r="CQ77" s="320">
        <v>3514</v>
      </c>
      <c r="CR77" s="320">
        <v>1298</v>
      </c>
      <c r="CS77" s="320">
        <v>3954</v>
      </c>
      <c r="CT77" s="320">
        <v>0</v>
      </c>
      <c r="CU77" s="320">
        <v>3954</v>
      </c>
      <c r="CV77" s="320">
        <v>327</v>
      </c>
      <c r="CW77" s="320">
        <v>0</v>
      </c>
      <c r="CX77" s="320">
        <v>327</v>
      </c>
      <c r="CY77" s="320">
        <v>0</v>
      </c>
      <c r="CZ77" s="320">
        <v>0</v>
      </c>
      <c r="DA77" s="320">
        <v>0</v>
      </c>
      <c r="DB77" s="320">
        <v>0</v>
      </c>
      <c r="DC77" s="320">
        <v>0</v>
      </c>
      <c r="DD77" s="320">
        <v>0</v>
      </c>
      <c r="DE77" s="320">
        <v>0</v>
      </c>
      <c r="DF77" s="320">
        <v>0</v>
      </c>
      <c r="DG77" s="320">
        <v>0</v>
      </c>
      <c r="DH77" s="320">
        <v>0</v>
      </c>
      <c r="DI77" s="320">
        <v>0</v>
      </c>
      <c r="DJ77" s="320">
        <v>0</v>
      </c>
      <c r="DK77" s="320">
        <v>0</v>
      </c>
      <c r="DL77" s="320">
        <v>0</v>
      </c>
      <c r="DM77" s="320">
        <v>0</v>
      </c>
      <c r="DN77" s="320">
        <v>358760</v>
      </c>
      <c r="DO77" s="320">
        <v>86345</v>
      </c>
      <c r="DP77" s="320">
        <v>272415</v>
      </c>
      <c r="DQ77" s="320">
        <v>44551</v>
      </c>
      <c r="DR77" s="320">
        <v>40349</v>
      </c>
      <c r="DS77" s="320">
        <v>4202</v>
      </c>
      <c r="DT77" s="320">
        <v>403311</v>
      </c>
      <c r="DU77" s="320">
        <v>126694</v>
      </c>
      <c r="DV77" s="320">
        <v>276617</v>
      </c>
      <c r="DW77" s="320">
        <v>-2730</v>
      </c>
      <c r="DX77" s="320">
        <v>0</v>
      </c>
      <c r="DY77" s="320">
        <v>-2730</v>
      </c>
      <c r="DZ77" s="320">
        <v>0</v>
      </c>
      <c r="EA77" s="320">
        <v>17906</v>
      </c>
      <c r="EB77" s="320">
        <v>467</v>
      </c>
      <c r="EC77" s="320">
        <v>7052</v>
      </c>
      <c r="ED77" s="320">
        <v>0</v>
      </c>
      <c r="EE77" s="320">
        <v>0</v>
      </c>
      <c r="EF77" s="320">
        <v>24491</v>
      </c>
      <c r="EG77" s="320">
        <v>194950</v>
      </c>
      <c r="EH77" s="320">
        <v>28547</v>
      </c>
      <c r="EI77" s="320">
        <v>39810</v>
      </c>
      <c r="EJ77" s="320">
        <v>7387</v>
      </c>
      <c r="EK77" s="320">
        <v>270694</v>
      </c>
      <c r="EL77" s="320">
        <v>-33144</v>
      </c>
      <c r="EM77" s="320">
        <v>40666</v>
      </c>
      <c r="EN77" s="320">
        <v>0</v>
      </c>
      <c r="EO77" s="320">
        <v>-17749</v>
      </c>
      <c r="EP77" s="320">
        <v>0</v>
      </c>
      <c r="EQ77" s="320">
        <v>-11328</v>
      </c>
      <c r="ER77" s="323">
        <f t="shared" si="26"/>
        <v>428269</v>
      </c>
      <c r="ES77" s="323">
        <f t="shared" si="27"/>
        <v>395125</v>
      </c>
      <c r="ET77" s="323">
        <f t="shared" si="28"/>
        <v>395125</v>
      </c>
      <c r="EU77" s="323">
        <f t="shared" si="35"/>
        <v>33144</v>
      </c>
      <c r="EV77" s="323">
        <f t="shared" si="29"/>
        <v>124431</v>
      </c>
      <c r="EW77" s="323">
        <f t="shared" si="30"/>
        <v>84082</v>
      </c>
      <c r="EX77" s="323">
        <f t="shared" si="31"/>
        <v>84082</v>
      </c>
      <c r="EY77" s="323">
        <f t="shared" si="32"/>
        <v>79005</v>
      </c>
      <c r="EZ77" s="323">
        <f t="shared" si="33"/>
        <v>102236</v>
      </c>
      <c r="FA77" s="323">
        <f t="shared" si="34"/>
        <v>87272</v>
      </c>
      <c r="FB77" s="323">
        <f t="shared" si="36"/>
        <v>14964</v>
      </c>
      <c r="FC77" s="320">
        <v>408404</v>
      </c>
      <c r="FD77" s="320">
        <v>454686</v>
      </c>
      <c r="FE77" s="320">
        <v>13706</v>
      </c>
      <c r="FF77" s="320">
        <v>54227</v>
      </c>
      <c r="FG77" s="320">
        <v>3043</v>
      </c>
      <c r="FH77" s="320">
        <v>0</v>
      </c>
      <c r="FI77" s="320">
        <v>4114</v>
      </c>
      <c r="FJ77" s="320">
        <v>938180</v>
      </c>
      <c r="FK77" s="320">
        <v>57500</v>
      </c>
      <c r="FL77" s="320">
        <v>0</v>
      </c>
      <c r="FM77" s="320">
        <v>52</v>
      </c>
      <c r="FN77" s="320">
        <v>0</v>
      </c>
      <c r="FO77" s="320">
        <v>0</v>
      </c>
      <c r="FP77" s="320">
        <v>24</v>
      </c>
      <c r="FQ77" s="320">
        <v>995756</v>
      </c>
      <c r="FR77" s="320">
        <v>7303</v>
      </c>
      <c r="FT77" s="320">
        <v>1918</v>
      </c>
      <c r="FV77" s="320">
        <v>1300</v>
      </c>
      <c r="FW77" s="320">
        <v>27884</v>
      </c>
      <c r="FX77" s="320">
        <v>17094</v>
      </c>
      <c r="FY77" s="320">
        <v>55499</v>
      </c>
      <c r="FZ77" s="320">
        <v>1051255</v>
      </c>
      <c r="GA77" s="320">
        <v>0</v>
      </c>
      <c r="GB77" s="320">
        <v>13622</v>
      </c>
      <c r="GC77" s="320">
        <v>55983</v>
      </c>
      <c r="GD77" s="320">
        <v>0</v>
      </c>
      <c r="GE77" s="320">
        <v>0</v>
      </c>
      <c r="GG77" s="320">
        <v>69605</v>
      </c>
      <c r="GH77" s="320">
        <v>0</v>
      </c>
      <c r="GI77" s="320">
        <v>0</v>
      </c>
      <c r="GJ77" s="320">
        <v>182704</v>
      </c>
      <c r="GK77" s="320">
        <v>269482</v>
      </c>
      <c r="GL77" s="320">
        <v>63424</v>
      </c>
      <c r="GN77" s="320">
        <v>0</v>
      </c>
      <c r="GO77" s="320">
        <v>515610</v>
      </c>
      <c r="GP77" s="320">
        <v>466040</v>
      </c>
      <c r="GQ77" s="320">
        <v>48437</v>
      </c>
      <c r="GR77" s="320">
        <v>417603</v>
      </c>
      <c r="GS77" s="320">
        <v>466040</v>
      </c>
      <c r="GT77" s="320">
        <v>408404</v>
      </c>
      <c r="GU77" s="320">
        <v>27884</v>
      </c>
      <c r="GV77" s="325">
        <f t="shared" si="37"/>
        <v>346528</v>
      </c>
      <c r="GW77" s="325">
        <f t="shared" si="38"/>
        <v>24397</v>
      </c>
      <c r="GX77" s="325">
        <f t="shared" si="39"/>
        <v>322131</v>
      </c>
      <c r="GY77" s="315"/>
      <c r="GZ77" s="315"/>
      <c r="HA77" s="315"/>
      <c r="HB77" s="323"/>
      <c r="HC77" s="315"/>
      <c r="HD77" s="315"/>
      <c r="HE77" s="315"/>
      <c r="HF77" s="315"/>
      <c r="HG77" s="315"/>
      <c r="HH77" s="315"/>
      <c r="HI77" s="315"/>
      <c r="HJ77" s="315"/>
      <c r="HK77" s="315"/>
      <c r="HL77" s="315"/>
      <c r="HM77" s="315"/>
      <c r="HN77" s="315"/>
      <c r="HO77" s="315"/>
      <c r="HP77" s="315"/>
      <c r="HQ77" s="315"/>
      <c r="HR77" s="315"/>
      <c r="HS77" s="315"/>
      <c r="HT77" s="315"/>
      <c r="HU77" s="315"/>
      <c r="HV77" s="315"/>
      <c r="HW77" s="315"/>
      <c r="HX77" s="315"/>
      <c r="HY77" s="315"/>
      <c r="HZ77" s="315"/>
      <c r="IA77" s="315"/>
      <c r="IB77" s="315"/>
      <c r="IC77" s="315"/>
      <c r="ID77" s="315"/>
      <c r="IE77" s="315"/>
      <c r="IF77" s="315"/>
      <c r="IG77" s="315"/>
      <c r="IH77" s="315"/>
      <c r="II77" s="315"/>
      <c r="IJ77" s="315"/>
      <c r="IK77" s="315"/>
      <c r="IL77" s="315"/>
      <c r="IM77" s="315"/>
      <c r="IN77" s="315"/>
      <c r="IO77" s="315"/>
      <c r="IP77" s="315"/>
      <c r="IQ77" s="315"/>
      <c r="IR77" s="315"/>
      <c r="IS77" s="315"/>
      <c r="IT77" s="315"/>
      <c r="IU77" s="315"/>
      <c r="IV77" s="315"/>
      <c r="IW77" s="315"/>
      <c r="IX77" s="315"/>
      <c r="IY77" s="315"/>
      <c r="IZ77" s="315"/>
      <c r="JA77" s="315"/>
      <c r="JB77" s="315"/>
      <c r="JC77" s="315"/>
      <c r="JD77" s="315"/>
      <c r="JE77" s="315"/>
      <c r="JF77" s="315"/>
      <c r="JG77" s="315"/>
      <c r="JH77" s="315"/>
      <c r="JI77" s="315"/>
      <c r="JJ77" s="315"/>
      <c r="JK77" s="315"/>
      <c r="JL77" s="315"/>
      <c r="JM77" s="315"/>
      <c r="JN77" s="315"/>
      <c r="JO77" s="315"/>
      <c r="JP77" s="315"/>
      <c r="JQ77" s="315"/>
      <c r="JR77" s="315"/>
      <c r="JS77" s="315"/>
      <c r="JT77" s="315"/>
      <c r="JU77" s="315"/>
      <c r="JV77" s="315"/>
      <c r="JW77" s="315"/>
      <c r="JX77" s="315"/>
      <c r="JY77" s="315"/>
      <c r="JZ77" s="315"/>
      <c r="KA77" s="315"/>
      <c r="KB77" s="315"/>
      <c r="KC77" s="315"/>
      <c r="KD77" s="315"/>
      <c r="KE77" s="315"/>
      <c r="KF77" s="315"/>
      <c r="KG77" s="315"/>
      <c r="KH77" s="315"/>
      <c r="KI77" s="315"/>
      <c r="KJ77" s="315"/>
      <c r="KK77" s="315"/>
      <c r="KL77" s="315"/>
      <c r="KM77" s="315"/>
      <c r="KN77" s="315"/>
      <c r="KO77" s="315"/>
      <c r="KP77" s="315"/>
      <c r="KQ77" s="315"/>
      <c r="KR77" s="315"/>
      <c r="KS77" s="315"/>
      <c r="KT77" s="315"/>
      <c r="KU77" s="315"/>
      <c r="KV77" s="315"/>
      <c r="KW77" s="315"/>
      <c r="KX77" s="315"/>
      <c r="KY77" s="315"/>
      <c r="KZ77" s="315"/>
      <c r="LA77" s="315"/>
      <c r="LB77" s="315"/>
      <c r="LC77" s="315"/>
      <c r="LD77" s="315"/>
      <c r="LE77" s="315"/>
      <c r="LF77" s="315"/>
      <c r="LG77" s="315"/>
      <c r="LH77" s="315"/>
      <c r="LI77" s="315"/>
      <c r="LJ77" s="315"/>
      <c r="LK77" s="315"/>
      <c r="LL77" s="315"/>
      <c r="LM77" s="315"/>
      <c r="LN77" s="315"/>
      <c r="LO77" s="315"/>
      <c r="LP77" s="315"/>
      <c r="LQ77" s="315"/>
      <c r="LR77" s="315"/>
      <c r="LS77" s="315"/>
      <c r="LT77" s="315"/>
      <c r="LU77" s="315"/>
      <c r="LV77" s="315"/>
      <c r="LW77" s="315"/>
      <c r="LX77" s="315"/>
      <c r="LY77" s="315"/>
      <c r="LZ77" s="315"/>
      <c r="MA77" s="315"/>
      <c r="MB77" s="315"/>
      <c r="MC77" s="315"/>
      <c r="MD77" s="315"/>
      <c r="ME77" s="315"/>
      <c r="MF77" s="315"/>
      <c r="MG77" s="315"/>
      <c r="MH77" s="315"/>
      <c r="MI77" s="315"/>
      <c r="MJ77" s="315"/>
      <c r="MK77" s="315"/>
      <c r="ML77" s="315"/>
      <c r="MM77" s="315"/>
      <c r="MN77" s="315"/>
      <c r="MO77" s="315"/>
      <c r="MP77" s="315"/>
      <c r="MQ77" s="315"/>
      <c r="MR77" s="315"/>
      <c r="MS77" s="315"/>
      <c r="MT77" s="315"/>
      <c r="MU77" s="315"/>
      <c r="MV77" s="315"/>
      <c r="MW77" s="315"/>
      <c r="MX77" s="315"/>
      <c r="MY77" s="315"/>
      <c r="MZ77" s="315"/>
      <c r="NA77" s="315"/>
      <c r="NB77" s="315"/>
      <c r="NC77" s="315"/>
      <c r="ND77" s="315"/>
      <c r="NE77" s="315"/>
      <c r="NF77" s="315"/>
      <c r="NG77" s="315"/>
      <c r="NH77" s="315"/>
      <c r="NI77" s="315"/>
      <c r="NJ77" s="315"/>
      <c r="NK77" s="315"/>
      <c r="NL77" s="315"/>
      <c r="NM77" s="315"/>
      <c r="NN77" s="315"/>
      <c r="NO77" s="315"/>
      <c r="NP77" s="315"/>
      <c r="NQ77" s="315"/>
      <c r="NR77" s="315"/>
      <c r="NS77" s="315"/>
      <c r="NT77" s="315"/>
      <c r="NU77" s="315"/>
      <c r="NV77" s="315"/>
      <c r="NW77" s="315"/>
      <c r="NX77" s="315"/>
      <c r="NY77" s="315"/>
      <c r="NZ77" s="315"/>
      <c r="OA77" s="315"/>
      <c r="OB77" s="315"/>
      <c r="OC77" s="315"/>
      <c r="OD77" s="315"/>
      <c r="OE77" s="315"/>
      <c r="OF77" s="315"/>
      <c r="OG77" s="315"/>
      <c r="OH77" s="315"/>
      <c r="OI77" s="315"/>
      <c r="OJ77" s="315"/>
      <c r="OK77" s="315"/>
      <c r="OL77" s="315"/>
      <c r="OM77" s="315"/>
      <c r="ON77" s="315"/>
      <c r="OO77" s="315"/>
      <c r="OP77" s="315"/>
      <c r="OQ77" s="315"/>
      <c r="OR77" s="315"/>
      <c r="OS77" s="315"/>
      <c r="OT77" s="315"/>
      <c r="OU77" s="315"/>
      <c r="OV77" s="315"/>
      <c r="OW77" s="315"/>
      <c r="OX77" s="315"/>
      <c r="OY77" s="315"/>
      <c r="OZ77" s="315"/>
      <c r="PA77" s="315"/>
      <c r="PB77" s="315"/>
      <c r="PC77" s="315"/>
      <c r="PD77" s="315"/>
      <c r="PE77" s="315"/>
      <c r="PF77" s="315"/>
      <c r="PG77" s="315"/>
      <c r="PH77" s="315"/>
      <c r="PI77" s="315"/>
      <c r="PJ77" s="315"/>
      <c r="PK77" s="315"/>
      <c r="PL77" s="315"/>
      <c r="PM77" s="315"/>
      <c r="PN77" s="315"/>
      <c r="PO77" s="315"/>
      <c r="PP77" s="315"/>
      <c r="PQ77" s="315"/>
      <c r="PR77" s="315"/>
      <c r="PS77" s="315"/>
      <c r="PT77" s="315"/>
      <c r="PU77" s="315"/>
      <c r="PV77" s="315"/>
      <c r="PW77" s="315"/>
      <c r="PX77" s="315"/>
      <c r="PY77" s="315"/>
      <c r="PZ77" s="315"/>
      <c r="QA77" s="315"/>
      <c r="QB77" s="315"/>
      <c r="QC77" s="315"/>
      <c r="QD77" s="315"/>
      <c r="QE77" s="315"/>
      <c r="QF77" s="315"/>
      <c r="QG77" s="315"/>
      <c r="QH77" s="315"/>
      <c r="QI77" s="315"/>
      <c r="QJ77" s="315"/>
      <c r="QK77" s="315"/>
      <c r="QL77" s="315"/>
      <c r="QM77" s="315"/>
      <c r="QN77" s="315"/>
      <c r="QO77" s="315"/>
      <c r="QP77" s="315"/>
      <c r="QQ77" s="315"/>
      <c r="QR77" s="315"/>
      <c r="QS77" s="315"/>
      <c r="QT77" s="315"/>
      <c r="QU77" s="315"/>
      <c r="QV77" s="315"/>
      <c r="QW77" s="315"/>
      <c r="QX77" s="315"/>
      <c r="QY77" s="315"/>
      <c r="QZ77" s="315"/>
      <c r="RA77" s="315"/>
      <c r="RB77" s="315"/>
      <c r="RC77" s="315"/>
      <c r="RD77" s="315"/>
      <c r="RE77" s="315"/>
      <c r="RF77" s="315"/>
      <c r="RG77" s="315"/>
      <c r="RH77" s="315"/>
      <c r="RI77" s="315"/>
      <c r="RJ77" s="315"/>
      <c r="RK77" s="315"/>
      <c r="RL77" s="315"/>
      <c r="RM77" s="315"/>
      <c r="RN77" s="315"/>
      <c r="RO77" s="315"/>
      <c r="RP77" s="315"/>
      <c r="RQ77" s="315"/>
      <c r="RR77" s="315"/>
      <c r="RS77" s="315"/>
      <c r="RT77" s="315"/>
      <c r="RU77" s="315"/>
      <c r="RV77" s="315"/>
      <c r="RW77" s="315"/>
      <c r="RX77" s="315"/>
      <c r="RY77" s="315"/>
      <c r="RZ77" s="315"/>
      <c r="SA77" s="315"/>
      <c r="SB77" s="315"/>
      <c r="SC77" s="315"/>
      <c r="SD77" s="315"/>
      <c r="SE77" s="315"/>
      <c r="SF77" s="315"/>
      <c r="SG77" s="315"/>
      <c r="SH77" s="315"/>
      <c r="SI77" s="315"/>
      <c r="SJ77" s="315"/>
      <c r="SK77" s="315"/>
      <c r="SL77" s="315"/>
      <c r="SM77" s="315"/>
      <c r="SN77" s="315"/>
      <c r="SO77" s="315"/>
      <c r="SP77" s="315"/>
      <c r="SQ77" s="315"/>
      <c r="SR77" s="315"/>
      <c r="SS77" s="315"/>
      <c r="ST77" s="315"/>
      <c r="SU77" s="315"/>
      <c r="SV77" s="315"/>
      <c r="SW77" s="315"/>
      <c r="SX77" s="315"/>
      <c r="SY77" s="315"/>
      <c r="SZ77" s="315"/>
      <c r="TA77" s="315"/>
      <c r="TB77" s="315"/>
      <c r="TC77" s="315"/>
      <c r="TD77" s="315"/>
      <c r="TE77" s="315"/>
      <c r="TF77" s="315"/>
      <c r="TG77" s="315"/>
      <c r="TH77" s="315"/>
      <c r="TI77" s="315"/>
      <c r="TJ77" s="315"/>
      <c r="TK77" s="315"/>
      <c r="TL77" s="315"/>
      <c r="TM77" s="315"/>
      <c r="TN77" s="315"/>
      <c r="TO77" s="315"/>
      <c r="TP77" s="315"/>
      <c r="TQ77" s="315"/>
      <c r="TR77" s="315"/>
      <c r="TS77" s="315"/>
      <c r="TT77" s="315"/>
      <c r="TU77" s="315"/>
      <c r="TV77" s="315"/>
      <c r="TW77" s="315"/>
      <c r="TX77" s="315"/>
      <c r="TY77" s="315"/>
      <c r="TZ77" s="315"/>
      <c r="UA77" s="315"/>
      <c r="UB77" s="315"/>
      <c r="UC77" s="315"/>
      <c r="UD77" s="315"/>
    </row>
    <row r="78" spans="1:550" s="320" customFormat="1">
      <c r="A78" s="28" t="s">
        <v>575</v>
      </c>
      <c r="B78" s="28" t="s">
        <v>567</v>
      </c>
      <c r="C78" s="29" t="s">
        <v>242</v>
      </c>
      <c r="D78" s="29" t="s">
        <v>252</v>
      </c>
      <c r="E78" s="105" t="s">
        <v>184</v>
      </c>
      <c r="F78" s="31">
        <v>12</v>
      </c>
      <c r="G78" s="320">
        <v>105860</v>
      </c>
      <c r="H78" s="320">
        <v>44102</v>
      </c>
      <c r="I78" s="320">
        <v>3700</v>
      </c>
      <c r="J78" s="320">
        <v>16056</v>
      </c>
      <c r="K78" s="320">
        <v>226367</v>
      </c>
      <c r="L78" s="320">
        <v>238873</v>
      </c>
      <c r="M78" s="320">
        <v>13090</v>
      </c>
      <c r="N78" s="320">
        <v>-11211</v>
      </c>
      <c r="O78" s="320">
        <v>6845</v>
      </c>
      <c r="P78" s="320">
        <v>-4366</v>
      </c>
      <c r="Q78" s="320">
        <v>2540</v>
      </c>
      <c r="R78" s="320">
        <v>-1826</v>
      </c>
      <c r="S78" s="320">
        <v>11313</v>
      </c>
      <c r="T78" s="320">
        <v>1554</v>
      </c>
      <c r="U78" s="320">
        <v>3229</v>
      </c>
      <c r="V78" s="320">
        <v>-3897</v>
      </c>
      <c r="W78" s="320">
        <v>-668</v>
      </c>
      <c r="X78" s="320">
        <v>-42</v>
      </c>
      <c r="Y78" s="320">
        <v>-710</v>
      </c>
      <c r="Z78" s="320">
        <v>844</v>
      </c>
      <c r="AA78" s="320">
        <v>0</v>
      </c>
      <c r="AB78" s="320">
        <v>0</v>
      </c>
      <c r="AC78" s="320">
        <v>0</v>
      </c>
      <c r="AD78" s="320">
        <v>0</v>
      </c>
      <c r="AE78" s="320">
        <v>0</v>
      </c>
      <c r="AF78" s="320">
        <v>0</v>
      </c>
      <c r="AG78" s="320">
        <v>0</v>
      </c>
      <c r="AH78" s="320">
        <v>0</v>
      </c>
      <c r="AI78" s="320">
        <v>15362</v>
      </c>
      <c r="AJ78" s="320">
        <v>-2866</v>
      </c>
      <c r="AK78" s="320">
        <v>12496</v>
      </c>
      <c r="AL78" s="320">
        <v>0</v>
      </c>
      <c r="AM78" s="320">
        <v>0</v>
      </c>
      <c r="AN78" s="320">
        <v>0</v>
      </c>
      <c r="AO78" s="320">
        <v>0</v>
      </c>
      <c r="AP78" s="320">
        <v>0</v>
      </c>
      <c r="AQ78" s="320">
        <v>0</v>
      </c>
      <c r="AR78" s="320">
        <v>912</v>
      </c>
      <c r="AS78" s="320">
        <v>570</v>
      </c>
      <c r="AT78" s="320">
        <v>1482</v>
      </c>
      <c r="AU78" s="320">
        <v>30918</v>
      </c>
      <c r="AV78" s="320">
        <v>-7982</v>
      </c>
      <c r="AW78" s="320">
        <v>2</v>
      </c>
      <c r="AX78" s="320">
        <v>3148</v>
      </c>
      <c r="AY78" s="320">
        <v>-4832</v>
      </c>
      <c r="AZ78" s="320">
        <v>0</v>
      </c>
      <c r="BA78" s="320">
        <v>-4832</v>
      </c>
      <c r="BB78" s="320">
        <v>26086</v>
      </c>
      <c r="BC78" s="315">
        <v>15556</v>
      </c>
      <c r="BD78" s="315">
        <v>15362</v>
      </c>
      <c r="BE78" s="315">
        <v>13590</v>
      </c>
      <c r="BF78" s="315">
        <v>12496</v>
      </c>
      <c r="BG78" s="315">
        <v>-1966</v>
      </c>
      <c r="BH78" s="315">
        <v>-2866</v>
      </c>
      <c r="BI78" s="320">
        <v>296937</v>
      </c>
      <c r="BJ78" s="320">
        <v>22883</v>
      </c>
      <c r="BK78" s="320">
        <v>-3148</v>
      </c>
      <c r="BL78" s="320">
        <v>19735</v>
      </c>
      <c r="BM78" s="320">
        <v>19735</v>
      </c>
      <c r="BN78" s="320">
        <v>316672</v>
      </c>
      <c r="BO78" s="320">
        <v>120919</v>
      </c>
      <c r="BP78" s="320">
        <v>2481</v>
      </c>
      <c r="BQ78" s="320">
        <v>118438</v>
      </c>
      <c r="BR78" s="320">
        <v>17421</v>
      </c>
      <c r="BS78" s="320">
        <v>1691</v>
      </c>
      <c r="BT78" s="320">
        <v>15730</v>
      </c>
      <c r="BU78" s="320">
        <v>21613</v>
      </c>
      <c r="BV78" s="320">
        <v>19741</v>
      </c>
      <c r="BW78" s="320">
        <v>1872</v>
      </c>
      <c r="BX78" s="320">
        <v>11708</v>
      </c>
      <c r="BY78" s="320">
        <v>1274</v>
      </c>
      <c r="BZ78" s="320">
        <v>10434</v>
      </c>
      <c r="CA78" s="320">
        <v>7625</v>
      </c>
      <c r="CB78" s="320">
        <v>2856</v>
      </c>
      <c r="CC78" s="320">
        <v>4769</v>
      </c>
      <c r="CD78" s="320">
        <v>11894</v>
      </c>
      <c r="CE78" s="320">
        <v>454</v>
      </c>
      <c r="CF78" s="320">
        <v>11440</v>
      </c>
      <c r="CJ78" s="320">
        <v>70567</v>
      </c>
      <c r="CK78" s="320">
        <v>15181</v>
      </c>
      <c r="CL78" s="320">
        <v>55386</v>
      </c>
      <c r="CM78" s="320">
        <v>0</v>
      </c>
      <c r="CN78" s="320">
        <v>0</v>
      </c>
      <c r="CO78" s="320">
        <v>0</v>
      </c>
      <c r="CP78" s="320">
        <v>3486</v>
      </c>
      <c r="CQ78" s="320">
        <v>1140</v>
      </c>
      <c r="CR78" s="320">
        <v>2346</v>
      </c>
      <c r="CS78" s="320">
        <v>2969</v>
      </c>
      <c r="CT78" s="320">
        <v>0</v>
      </c>
      <c r="CU78" s="320">
        <v>2969</v>
      </c>
      <c r="CV78" s="320">
        <v>5707</v>
      </c>
      <c r="CW78" s="320">
        <v>0</v>
      </c>
      <c r="CX78" s="320">
        <v>5707</v>
      </c>
      <c r="CY78" s="320">
        <v>0</v>
      </c>
      <c r="CZ78" s="320">
        <v>0</v>
      </c>
      <c r="DA78" s="320">
        <v>0</v>
      </c>
      <c r="DB78" s="320">
        <v>0</v>
      </c>
      <c r="DC78" s="320">
        <v>0</v>
      </c>
      <c r="DD78" s="320">
        <v>0</v>
      </c>
      <c r="DE78" s="320">
        <v>0</v>
      </c>
      <c r="DF78" s="320">
        <v>0</v>
      </c>
      <c r="DG78" s="320">
        <v>0</v>
      </c>
      <c r="DH78" s="320">
        <v>0</v>
      </c>
      <c r="DI78" s="320">
        <v>0</v>
      </c>
      <c r="DJ78" s="320">
        <v>0</v>
      </c>
      <c r="DK78" s="320">
        <v>0</v>
      </c>
      <c r="DL78" s="320">
        <v>0</v>
      </c>
      <c r="DM78" s="320">
        <v>0</v>
      </c>
      <c r="DN78" s="320">
        <v>273909</v>
      </c>
      <c r="DO78" s="320">
        <v>44818</v>
      </c>
      <c r="DP78" s="320">
        <v>229091</v>
      </c>
      <c r="DQ78" s="320">
        <v>8411</v>
      </c>
      <c r="DR78" s="320">
        <v>12957</v>
      </c>
      <c r="DS78" s="320">
        <v>-4546</v>
      </c>
      <c r="DT78" s="320">
        <v>282320</v>
      </c>
      <c r="DU78" s="320">
        <v>57775</v>
      </c>
      <c r="DV78" s="320">
        <v>224545</v>
      </c>
      <c r="DW78" s="320">
        <v>211</v>
      </c>
      <c r="DX78" s="320">
        <v>0</v>
      </c>
      <c r="DY78" s="320">
        <v>211</v>
      </c>
      <c r="DZ78" s="320">
        <v>0</v>
      </c>
      <c r="EA78" s="320">
        <v>15839</v>
      </c>
      <c r="EB78" s="320">
        <v>85</v>
      </c>
      <c r="EC78" s="320">
        <v>5940</v>
      </c>
      <c r="ED78" s="320">
        <v>0</v>
      </c>
      <c r="EE78" s="320">
        <v>0</v>
      </c>
      <c r="EF78" s="320">
        <v>21694</v>
      </c>
      <c r="EG78" s="320">
        <v>156888</v>
      </c>
      <c r="EH78" s="320">
        <v>22380</v>
      </c>
      <c r="EI78" s="320">
        <v>47099</v>
      </c>
      <c r="EJ78" s="320">
        <v>11547</v>
      </c>
      <c r="EK78" s="320">
        <v>237914</v>
      </c>
      <c r="EL78" s="320">
        <v>-8114</v>
      </c>
      <c r="EM78" s="320">
        <v>35802</v>
      </c>
      <c r="EN78" s="320">
        <v>0</v>
      </c>
      <c r="EO78" s="320">
        <v>-12917</v>
      </c>
      <c r="EP78" s="320">
        <v>0</v>
      </c>
      <c r="EQ78" s="320">
        <v>14903</v>
      </c>
      <c r="ER78" s="323">
        <f t="shared" si="26"/>
        <v>304099</v>
      </c>
      <c r="ES78" s="323">
        <f t="shared" si="27"/>
        <v>295985</v>
      </c>
      <c r="ET78" s="323">
        <f t="shared" si="28"/>
        <v>295985</v>
      </c>
      <c r="EU78" s="323">
        <f t="shared" si="35"/>
        <v>8114</v>
      </c>
      <c r="EV78" s="323">
        <f t="shared" si="29"/>
        <v>58071</v>
      </c>
      <c r="EW78" s="323">
        <f t="shared" si="30"/>
        <v>45114</v>
      </c>
      <c r="EX78" s="323">
        <f t="shared" si="31"/>
        <v>45114</v>
      </c>
      <c r="EY78" s="323">
        <f t="shared" si="32"/>
        <v>55386</v>
      </c>
      <c r="EZ78" s="323">
        <f t="shared" si="33"/>
        <v>30024</v>
      </c>
      <c r="FA78" s="323">
        <f t="shared" si="34"/>
        <v>32698</v>
      </c>
      <c r="FB78" s="323">
        <f t="shared" si="36"/>
        <v>-2674</v>
      </c>
      <c r="FC78" s="320">
        <v>186122</v>
      </c>
      <c r="FD78" s="320">
        <v>396179</v>
      </c>
      <c r="FE78" s="320">
        <v>10041</v>
      </c>
      <c r="FF78" s="320">
        <v>119777</v>
      </c>
      <c r="FG78" s="320">
        <v>2986</v>
      </c>
      <c r="FH78" s="320">
        <v>3834</v>
      </c>
      <c r="FI78" s="320">
        <v>4911</v>
      </c>
      <c r="FJ78" s="320">
        <v>723850</v>
      </c>
      <c r="FK78" s="320">
        <v>3204</v>
      </c>
      <c r="FL78" s="320">
        <v>0</v>
      </c>
      <c r="FM78" s="320">
        <v>1073</v>
      </c>
      <c r="FN78" s="320">
        <v>0</v>
      </c>
      <c r="FO78" s="320">
        <v>0</v>
      </c>
      <c r="FP78" s="320">
        <v>47</v>
      </c>
      <c r="FQ78" s="320">
        <v>728174</v>
      </c>
      <c r="FR78" s="320">
        <v>0</v>
      </c>
      <c r="FT78" s="320">
        <v>9662</v>
      </c>
      <c r="FV78" s="320">
        <v>850</v>
      </c>
      <c r="FW78" s="320">
        <v>14106</v>
      </c>
      <c r="FX78" s="320">
        <v>7876</v>
      </c>
      <c r="FY78" s="320">
        <v>32494</v>
      </c>
      <c r="FZ78" s="320">
        <v>760668</v>
      </c>
      <c r="GA78" s="320">
        <v>0</v>
      </c>
      <c r="GB78" s="320">
        <v>22177</v>
      </c>
      <c r="GC78" s="320">
        <v>32430</v>
      </c>
      <c r="GD78" s="320">
        <v>0</v>
      </c>
      <c r="GE78" s="320">
        <v>332</v>
      </c>
      <c r="GG78" s="320">
        <v>54939</v>
      </c>
      <c r="GH78" s="320">
        <v>0</v>
      </c>
      <c r="GI78" s="320">
        <v>4334</v>
      </c>
      <c r="GJ78" s="320">
        <v>153134</v>
      </c>
      <c r="GK78" s="320">
        <v>112546</v>
      </c>
      <c r="GL78" s="320">
        <v>92111</v>
      </c>
      <c r="GN78" s="320">
        <v>846</v>
      </c>
      <c r="GO78" s="320">
        <v>362971</v>
      </c>
      <c r="GP78" s="320">
        <v>342758</v>
      </c>
      <c r="GQ78" s="320">
        <v>26086</v>
      </c>
      <c r="GR78" s="320">
        <v>316672</v>
      </c>
      <c r="GS78" s="320">
        <v>342758</v>
      </c>
      <c r="GT78" s="320">
        <v>186122</v>
      </c>
      <c r="GU78" s="320">
        <v>14106</v>
      </c>
      <c r="GV78" s="325">
        <f t="shared" si="37"/>
        <v>226834</v>
      </c>
      <c r="GW78" s="325">
        <f t="shared" si="38"/>
        <v>7876</v>
      </c>
      <c r="GX78" s="325">
        <f t="shared" si="39"/>
        <v>218958</v>
      </c>
      <c r="GY78" s="315"/>
      <c r="GZ78" s="315"/>
      <c r="HA78" s="315"/>
      <c r="HB78" s="323"/>
      <c r="HC78" s="315"/>
      <c r="HD78" s="315"/>
      <c r="HE78" s="315"/>
      <c r="HF78" s="315"/>
      <c r="HG78" s="315"/>
      <c r="HH78" s="315"/>
      <c r="HI78" s="315"/>
      <c r="HJ78" s="315"/>
      <c r="HK78" s="315"/>
      <c r="HL78" s="315"/>
      <c r="HM78" s="315"/>
      <c r="HN78" s="315"/>
      <c r="HO78" s="315"/>
      <c r="HP78" s="315"/>
      <c r="HQ78" s="315"/>
      <c r="HR78" s="315"/>
      <c r="HS78" s="315"/>
      <c r="HT78" s="315"/>
      <c r="HU78" s="315"/>
      <c r="HV78" s="315"/>
      <c r="HW78" s="315"/>
      <c r="HX78" s="315"/>
      <c r="HY78" s="315"/>
      <c r="HZ78" s="315"/>
      <c r="IA78" s="315"/>
      <c r="IB78" s="315"/>
      <c r="IC78" s="315"/>
      <c r="ID78" s="315"/>
      <c r="IE78" s="315"/>
      <c r="IF78" s="315"/>
      <c r="IG78" s="315"/>
      <c r="IH78" s="315"/>
      <c r="II78" s="315"/>
      <c r="IJ78" s="315"/>
      <c r="IK78" s="315"/>
      <c r="IL78" s="315"/>
      <c r="IM78" s="315"/>
      <c r="IN78" s="315"/>
      <c r="IO78" s="315"/>
      <c r="IP78" s="315"/>
      <c r="IQ78" s="315"/>
      <c r="IR78" s="315"/>
      <c r="IS78" s="315"/>
      <c r="IT78" s="315"/>
      <c r="IU78" s="315"/>
      <c r="IV78" s="315"/>
      <c r="IW78" s="315"/>
      <c r="IX78" s="315"/>
      <c r="IY78" s="315"/>
      <c r="IZ78" s="315"/>
      <c r="JA78" s="315"/>
      <c r="JB78" s="315"/>
      <c r="JC78" s="315"/>
      <c r="JD78" s="315"/>
      <c r="JE78" s="315"/>
      <c r="JF78" s="315"/>
      <c r="JG78" s="315"/>
      <c r="JH78" s="315"/>
      <c r="JI78" s="315"/>
      <c r="JJ78" s="315"/>
      <c r="JK78" s="315"/>
      <c r="JL78" s="315"/>
      <c r="JM78" s="315"/>
      <c r="JN78" s="315"/>
      <c r="JO78" s="315"/>
      <c r="JP78" s="315"/>
      <c r="JQ78" s="315"/>
      <c r="JR78" s="315"/>
      <c r="JS78" s="315"/>
      <c r="JT78" s="315"/>
      <c r="JU78" s="315"/>
      <c r="JV78" s="315"/>
      <c r="JW78" s="315"/>
      <c r="JX78" s="315"/>
      <c r="JY78" s="315"/>
      <c r="JZ78" s="315"/>
      <c r="KA78" s="315"/>
      <c r="KB78" s="315"/>
      <c r="KC78" s="315"/>
      <c r="KD78" s="315"/>
      <c r="KE78" s="315"/>
      <c r="KF78" s="315"/>
      <c r="KG78" s="315"/>
      <c r="KH78" s="315"/>
      <c r="KI78" s="315"/>
      <c r="KJ78" s="315"/>
      <c r="KK78" s="315"/>
      <c r="KL78" s="315"/>
      <c r="KM78" s="315"/>
      <c r="KN78" s="315"/>
      <c r="KO78" s="315"/>
      <c r="KP78" s="315"/>
      <c r="KQ78" s="315"/>
      <c r="KR78" s="315"/>
      <c r="KS78" s="315"/>
      <c r="KT78" s="315"/>
      <c r="KU78" s="315"/>
      <c r="KV78" s="315"/>
      <c r="KW78" s="315"/>
      <c r="KX78" s="315"/>
      <c r="KY78" s="315"/>
      <c r="KZ78" s="315"/>
      <c r="LA78" s="315"/>
      <c r="LB78" s="315"/>
      <c r="LC78" s="315"/>
      <c r="LD78" s="315"/>
      <c r="LE78" s="315"/>
      <c r="LF78" s="315"/>
      <c r="LG78" s="315"/>
      <c r="LH78" s="315"/>
      <c r="LI78" s="315"/>
      <c r="LJ78" s="315"/>
      <c r="LK78" s="315"/>
      <c r="LL78" s="315"/>
      <c r="LM78" s="315"/>
      <c r="LN78" s="315"/>
      <c r="LO78" s="315"/>
      <c r="LP78" s="315"/>
      <c r="LQ78" s="315"/>
      <c r="LR78" s="315"/>
      <c r="LS78" s="315"/>
      <c r="LT78" s="315"/>
      <c r="LU78" s="315"/>
      <c r="LV78" s="315"/>
      <c r="LW78" s="315"/>
      <c r="LX78" s="315"/>
      <c r="LY78" s="315"/>
      <c r="LZ78" s="315"/>
      <c r="MA78" s="315"/>
      <c r="MB78" s="315"/>
      <c r="MC78" s="315"/>
      <c r="MD78" s="315"/>
      <c r="ME78" s="315"/>
      <c r="MF78" s="315"/>
      <c r="MG78" s="315"/>
      <c r="MH78" s="315"/>
      <c r="MI78" s="315"/>
      <c r="MJ78" s="315"/>
      <c r="MK78" s="315"/>
      <c r="ML78" s="315"/>
      <c r="MM78" s="315"/>
      <c r="MN78" s="315"/>
      <c r="MO78" s="315"/>
      <c r="MP78" s="315"/>
      <c r="MQ78" s="315"/>
      <c r="MR78" s="315"/>
      <c r="MS78" s="315"/>
      <c r="MT78" s="315"/>
      <c r="MU78" s="315"/>
      <c r="MV78" s="315"/>
      <c r="MW78" s="315"/>
      <c r="MX78" s="315"/>
      <c r="MY78" s="315"/>
      <c r="MZ78" s="315"/>
      <c r="NA78" s="315"/>
      <c r="NB78" s="315"/>
      <c r="NC78" s="315"/>
      <c r="ND78" s="315"/>
      <c r="NE78" s="315"/>
      <c r="NF78" s="315"/>
      <c r="NG78" s="315"/>
      <c r="NH78" s="315"/>
      <c r="NI78" s="315"/>
      <c r="NJ78" s="315"/>
      <c r="NK78" s="315"/>
      <c r="NL78" s="315"/>
      <c r="NM78" s="315"/>
      <c r="NN78" s="315"/>
      <c r="NO78" s="315"/>
      <c r="NP78" s="315"/>
      <c r="NQ78" s="315"/>
      <c r="NR78" s="315"/>
      <c r="NS78" s="315"/>
      <c r="NT78" s="315"/>
      <c r="NU78" s="315"/>
      <c r="NV78" s="315"/>
      <c r="NW78" s="315"/>
      <c r="NX78" s="315"/>
      <c r="NY78" s="315"/>
      <c r="NZ78" s="315"/>
      <c r="OA78" s="315"/>
      <c r="OB78" s="315"/>
      <c r="OC78" s="315"/>
      <c r="OD78" s="315"/>
      <c r="OE78" s="315"/>
      <c r="OF78" s="315"/>
      <c r="OG78" s="315"/>
      <c r="OH78" s="315"/>
      <c r="OI78" s="315"/>
      <c r="OJ78" s="315"/>
      <c r="OK78" s="315"/>
      <c r="OL78" s="315"/>
      <c r="OM78" s="315"/>
      <c r="ON78" s="315"/>
      <c r="OO78" s="315"/>
      <c r="OP78" s="315"/>
      <c r="OQ78" s="315"/>
      <c r="OR78" s="315"/>
      <c r="OS78" s="315"/>
      <c r="OT78" s="315"/>
      <c r="OU78" s="315"/>
      <c r="OV78" s="315"/>
      <c r="OW78" s="315"/>
      <c r="OX78" s="315"/>
      <c r="OY78" s="315"/>
      <c r="OZ78" s="315"/>
      <c r="PA78" s="315"/>
      <c r="PB78" s="315"/>
      <c r="PC78" s="315"/>
      <c r="PD78" s="315"/>
      <c r="PE78" s="315"/>
      <c r="PF78" s="315"/>
      <c r="PG78" s="315"/>
      <c r="PH78" s="315"/>
      <c r="PI78" s="315"/>
      <c r="PJ78" s="315"/>
      <c r="PK78" s="315"/>
      <c r="PL78" s="315"/>
      <c r="PM78" s="315"/>
      <c r="PN78" s="315"/>
      <c r="PO78" s="315"/>
      <c r="PP78" s="315"/>
      <c r="PQ78" s="315"/>
      <c r="PR78" s="315"/>
      <c r="PS78" s="315"/>
      <c r="PT78" s="315"/>
      <c r="PU78" s="315"/>
      <c r="PV78" s="315"/>
      <c r="PW78" s="315"/>
      <c r="PX78" s="315"/>
      <c r="PY78" s="315"/>
      <c r="PZ78" s="315"/>
      <c r="QA78" s="315"/>
      <c r="QB78" s="315"/>
      <c r="QC78" s="315"/>
      <c r="QD78" s="315"/>
      <c r="QE78" s="315"/>
      <c r="QF78" s="315"/>
      <c r="QG78" s="315"/>
      <c r="QH78" s="315"/>
      <c r="QI78" s="315"/>
      <c r="QJ78" s="315"/>
      <c r="QK78" s="315"/>
      <c r="QL78" s="315"/>
      <c r="QM78" s="315"/>
      <c r="QN78" s="315"/>
      <c r="QO78" s="315"/>
      <c r="QP78" s="315"/>
      <c r="QQ78" s="315"/>
      <c r="QR78" s="315"/>
      <c r="QS78" s="315"/>
      <c r="QT78" s="315"/>
      <c r="QU78" s="315"/>
      <c r="QV78" s="315"/>
      <c r="QW78" s="315"/>
      <c r="QX78" s="315"/>
      <c r="QY78" s="315"/>
      <c r="QZ78" s="315"/>
      <c r="RA78" s="315"/>
      <c r="RB78" s="315"/>
      <c r="RC78" s="315"/>
      <c r="RD78" s="315"/>
      <c r="RE78" s="315"/>
      <c r="RF78" s="315"/>
      <c r="RG78" s="315"/>
      <c r="RH78" s="315"/>
      <c r="RI78" s="315"/>
      <c r="RJ78" s="315"/>
      <c r="RK78" s="315"/>
      <c r="RL78" s="315"/>
      <c r="RM78" s="315"/>
      <c r="RN78" s="315"/>
      <c r="RO78" s="315"/>
      <c r="RP78" s="315"/>
      <c r="RQ78" s="315"/>
      <c r="RR78" s="315"/>
      <c r="RS78" s="315"/>
      <c r="RT78" s="315"/>
      <c r="RU78" s="315"/>
      <c r="RV78" s="315"/>
      <c r="RW78" s="315"/>
      <c r="RX78" s="315"/>
      <c r="RY78" s="315"/>
      <c r="RZ78" s="315"/>
      <c r="SA78" s="315"/>
      <c r="SB78" s="315"/>
      <c r="SC78" s="315"/>
      <c r="SD78" s="315"/>
      <c r="SE78" s="315"/>
      <c r="SF78" s="315"/>
      <c r="SG78" s="315"/>
      <c r="SH78" s="315"/>
      <c r="SI78" s="315"/>
      <c r="SJ78" s="315"/>
      <c r="SK78" s="315"/>
      <c r="SL78" s="315"/>
      <c r="SM78" s="315"/>
      <c r="SN78" s="315"/>
      <c r="SO78" s="315"/>
      <c r="SP78" s="315"/>
      <c r="SQ78" s="315"/>
      <c r="SR78" s="315"/>
      <c r="SS78" s="315"/>
      <c r="ST78" s="315"/>
      <c r="SU78" s="315"/>
      <c r="SV78" s="315"/>
      <c r="SW78" s="315"/>
      <c r="SX78" s="315"/>
      <c r="SY78" s="315"/>
      <c r="SZ78" s="315"/>
      <c r="TA78" s="315"/>
      <c r="TB78" s="315"/>
      <c r="TC78" s="315"/>
      <c r="TD78" s="315"/>
      <c r="TE78" s="315"/>
      <c r="TF78" s="315"/>
      <c r="TG78" s="315"/>
      <c r="TH78" s="315"/>
      <c r="TI78" s="315"/>
      <c r="TJ78" s="315"/>
      <c r="TK78" s="315"/>
      <c r="TL78" s="315"/>
      <c r="TM78" s="315"/>
      <c r="TN78" s="315"/>
      <c r="TO78" s="315"/>
      <c r="TP78" s="315"/>
      <c r="TQ78" s="315"/>
      <c r="TR78" s="315"/>
      <c r="TS78" s="315"/>
      <c r="TT78" s="315"/>
      <c r="TU78" s="315"/>
      <c r="TV78" s="315"/>
      <c r="TW78" s="315"/>
      <c r="TX78" s="315"/>
      <c r="TY78" s="315"/>
      <c r="TZ78" s="315"/>
      <c r="UA78" s="315"/>
      <c r="UB78" s="315"/>
      <c r="UC78" s="315"/>
      <c r="UD78" s="315"/>
    </row>
    <row r="79" spans="1:550" s="320" customFormat="1">
      <c r="A79" s="28" t="s">
        <v>576</v>
      </c>
      <c r="B79" s="28" t="s">
        <v>567</v>
      </c>
      <c r="C79" s="29" t="s">
        <v>242</v>
      </c>
      <c r="D79" s="29" t="s">
        <v>253</v>
      </c>
      <c r="E79" s="105" t="s">
        <v>184</v>
      </c>
      <c r="F79" s="31">
        <v>12</v>
      </c>
      <c r="G79" s="320">
        <v>101360</v>
      </c>
      <c r="H79" s="320">
        <v>43682</v>
      </c>
      <c r="I79" s="320">
        <v>3600</v>
      </c>
      <c r="J79" s="320">
        <v>13658</v>
      </c>
      <c r="K79" s="320">
        <v>209080</v>
      </c>
      <c r="L79" s="320">
        <v>231281</v>
      </c>
      <c r="M79" s="320">
        <v>12240</v>
      </c>
      <c r="N79" s="320">
        <v>676</v>
      </c>
      <c r="O79" s="320">
        <v>-5158</v>
      </c>
      <c r="P79" s="320">
        <v>-4482</v>
      </c>
      <c r="Q79" s="320">
        <v>1465</v>
      </c>
      <c r="R79" s="320">
        <v>-3017</v>
      </c>
      <c r="S79" s="320">
        <v>9187</v>
      </c>
      <c r="T79" s="320">
        <v>2086</v>
      </c>
      <c r="U79" s="320">
        <v>-1869</v>
      </c>
      <c r="V79" s="320">
        <v>1748</v>
      </c>
      <c r="W79" s="320">
        <v>-121</v>
      </c>
      <c r="X79" s="320">
        <v>55</v>
      </c>
      <c r="Y79" s="320">
        <v>-66</v>
      </c>
      <c r="Z79" s="320">
        <v>2056</v>
      </c>
      <c r="AA79" s="320">
        <v>0</v>
      </c>
      <c r="AB79" s="320">
        <v>845</v>
      </c>
      <c r="AC79" s="320">
        <v>-845</v>
      </c>
      <c r="AD79" s="320">
        <v>0</v>
      </c>
      <c r="AE79" s="320">
        <v>0</v>
      </c>
      <c r="AF79" s="320">
        <v>0</v>
      </c>
      <c r="AG79" s="320">
        <v>0</v>
      </c>
      <c r="AH79" s="320">
        <v>0</v>
      </c>
      <c r="AI79" s="320">
        <v>3490</v>
      </c>
      <c r="AJ79" s="320">
        <v>-900</v>
      </c>
      <c r="AK79" s="320">
        <v>2589</v>
      </c>
      <c r="AL79" s="320">
        <v>0</v>
      </c>
      <c r="AM79" s="320">
        <v>0</v>
      </c>
      <c r="AN79" s="320">
        <v>0</v>
      </c>
      <c r="AO79" s="320">
        <v>1145</v>
      </c>
      <c r="AP79" s="320">
        <v>375</v>
      </c>
      <c r="AQ79" s="320">
        <v>1520</v>
      </c>
      <c r="AR79" s="320">
        <v>0</v>
      </c>
      <c r="AS79" s="320">
        <v>0</v>
      </c>
      <c r="AT79" s="320">
        <v>0</v>
      </c>
      <c r="AU79" s="320">
        <v>18961</v>
      </c>
      <c r="AV79" s="320">
        <v>-1193</v>
      </c>
      <c r="AW79" s="320">
        <v>0</v>
      </c>
      <c r="AX79" s="320">
        <v>-2415</v>
      </c>
      <c r="AY79" s="320">
        <v>-3608</v>
      </c>
      <c r="AZ79" s="320">
        <v>0</v>
      </c>
      <c r="BA79" s="320">
        <v>-3608</v>
      </c>
      <c r="BB79" s="320">
        <v>15353</v>
      </c>
      <c r="BC79" s="315">
        <v>15471</v>
      </c>
      <c r="BD79" s="315">
        <v>3490</v>
      </c>
      <c r="BE79" s="315">
        <v>12763</v>
      </c>
      <c r="BF79" s="315">
        <v>2590</v>
      </c>
      <c r="BG79" s="315">
        <v>-2708</v>
      </c>
      <c r="BH79" s="315">
        <v>-900</v>
      </c>
      <c r="BI79" s="320">
        <v>245863</v>
      </c>
      <c r="BJ79" s="320">
        <v>-11405</v>
      </c>
      <c r="BK79" s="320">
        <v>2415</v>
      </c>
      <c r="BL79" s="320">
        <v>-8990</v>
      </c>
      <c r="BM79" s="320">
        <v>-8990</v>
      </c>
      <c r="BN79" s="320">
        <v>236873</v>
      </c>
      <c r="BO79" s="320">
        <v>94271</v>
      </c>
      <c r="BP79" s="320">
        <v>3910</v>
      </c>
      <c r="BQ79" s="320">
        <v>90361</v>
      </c>
      <c r="BR79" s="320">
        <v>12630</v>
      </c>
      <c r="BS79" s="320">
        <v>1070</v>
      </c>
      <c r="BT79" s="320">
        <v>11560</v>
      </c>
      <c r="BU79" s="320">
        <v>33226</v>
      </c>
      <c r="BV79" s="320">
        <v>29162</v>
      </c>
      <c r="BW79" s="320">
        <v>4064</v>
      </c>
      <c r="BX79" s="320">
        <v>21432</v>
      </c>
      <c r="BY79" s="320">
        <v>1561</v>
      </c>
      <c r="BZ79" s="320">
        <v>19871</v>
      </c>
      <c r="CA79" s="320">
        <v>5839</v>
      </c>
      <c r="CB79" s="320">
        <v>2321</v>
      </c>
      <c r="CC79" s="320">
        <v>3518</v>
      </c>
      <c r="CD79" s="320">
        <v>10097</v>
      </c>
      <c r="CE79" s="320">
        <v>447</v>
      </c>
      <c r="CF79" s="320">
        <v>9650</v>
      </c>
      <c r="CJ79" s="320">
        <v>73121</v>
      </c>
      <c r="CK79" s="320">
        <v>10266</v>
      </c>
      <c r="CL79" s="320">
        <v>62855</v>
      </c>
      <c r="CM79" s="320">
        <v>0</v>
      </c>
      <c r="CN79" s="320">
        <v>0</v>
      </c>
      <c r="CO79" s="320">
        <v>0</v>
      </c>
      <c r="CP79" s="320">
        <v>8121</v>
      </c>
      <c r="CQ79" s="320">
        <v>3959</v>
      </c>
      <c r="CR79" s="320">
        <v>4162</v>
      </c>
      <c r="CS79" s="320">
        <v>1326</v>
      </c>
      <c r="CT79" s="320">
        <v>0</v>
      </c>
      <c r="CU79" s="320">
        <v>1326</v>
      </c>
      <c r="CV79" s="320">
        <v>1145</v>
      </c>
      <c r="CW79" s="320">
        <v>0</v>
      </c>
      <c r="CX79" s="320">
        <v>1145</v>
      </c>
      <c r="CY79" s="320">
        <v>0</v>
      </c>
      <c r="CZ79" s="320">
        <v>0</v>
      </c>
      <c r="DA79" s="320">
        <v>0</v>
      </c>
      <c r="DB79" s="320">
        <v>200</v>
      </c>
      <c r="DC79" s="320">
        <v>0</v>
      </c>
      <c r="DD79" s="320">
        <v>200</v>
      </c>
      <c r="DE79" s="320">
        <v>0</v>
      </c>
      <c r="DF79" s="320">
        <v>0</v>
      </c>
      <c r="DG79" s="320">
        <v>0</v>
      </c>
      <c r="DH79" s="320">
        <v>0</v>
      </c>
      <c r="DI79" s="320">
        <v>0</v>
      </c>
      <c r="DJ79" s="320">
        <v>0</v>
      </c>
      <c r="DK79" s="320">
        <v>0</v>
      </c>
      <c r="DL79" s="320">
        <v>0</v>
      </c>
      <c r="DM79" s="320">
        <v>0</v>
      </c>
      <c r="DN79" s="320">
        <v>261408</v>
      </c>
      <c r="DO79" s="320">
        <v>52696</v>
      </c>
      <c r="DP79" s="320">
        <v>208712</v>
      </c>
      <c r="DQ79" s="320">
        <v>26595</v>
      </c>
      <c r="DR79" s="320">
        <v>23281</v>
      </c>
      <c r="DS79" s="320">
        <v>3314</v>
      </c>
      <c r="DT79" s="320">
        <v>288003</v>
      </c>
      <c r="DU79" s="320">
        <v>75977</v>
      </c>
      <c r="DV79" s="320">
        <v>212026</v>
      </c>
      <c r="DW79" s="320">
        <v>995</v>
      </c>
      <c r="DX79" s="320">
        <v>0</v>
      </c>
      <c r="DY79" s="320">
        <v>995</v>
      </c>
      <c r="DZ79" s="320">
        <v>0</v>
      </c>
      <c r="EA79" s="320">
        <v>15806</v>
      </c>
      <c r="EB79" s="320">
        <v>663</v>
      </c>
      <c r="EC79" s="320">
        <v>4993</v>
      </c>
      <c r="ED79" s="320">
        <v>0</v>
      </c>
      <c r="EE79" s="320">
        <v>0</v>
      </c>
      <c r="EF79" s="320">
        <v>20136</v>
      </c>
      <c r="EG79" s="320">
        <v>144374</v>
      </c>
      <c r="EH79" s="320">
        <v>23134</v>
      </c>
      <c r="EI79" s="320">
        <v>41572</v>
      </c>
      <c r="EJ79" s="320">
        <v>15772</v>
      </c>
      <c r="EK79" s="320">
        <v>224852</v>
      </c>
      <c r="EL79" s="320">
        <v>-6315</v>
      </c>
      <c r="EM79" s="320">
        <v>5580</v>
      </c>
      <c r="EN79" s="320">
        <v>856</v>
      </c>
      <c r="EO79" s="320">
        <v>-17842</v>
      </c>
      <c r="EP79" s="320">
        <v>0</v>
      </c>
      <c r="EQ79" s="320">
        <v>-12599</v>
      </c>
      <c r="ER79" s="323">
        <f t="shared" si="26"/>
        <v>308802</v>
      </c>
      <c r="ES79" s="323">
        <f t="shared" si="27"/>
        <v>302487</v>
      </c>
      <c r="ET79" s="323">
        <f t="shared" si="28"/>
        <v>302487</v>
      </c>
      <c r="EU79" s="323">
        <f t="shared" si="35"/>
        <v>6315</v>
      </c>
      <c r="EV79" s="323">
        <f t="shared" si="29"/>
        <v>77635</v>
      </c>
      <c r="EW79" s="323">
        <f t="shared" si="30"/>
        <v>54354</v>
      </c>
      <c r="EX79" s="323">
        <f t="shared" si="31"/>
        <v>54354</v>
      </c>
      <c r="EY79" s="323">
        <f t="shared" si="32"/>
        <v>62855</v>
      </c>
      <c r="EZ79" s="323">
        <f t="shared" si="33"/>
        <v>59821</v>
      </c>
      <c r="FA79" s="323">
        <f t="shared" si="34"/>
        <v>52443</v>
      </c>
      <c r="FB79" s="323">
        <f t="shared" si="36"/>
        <v>7378</v>
      </c>
      <c r="FC79" s="320">
        <v>320160</v>
      </c>
      <c r="FD79" s="320">
        <v>360421</v>
      </c>
      <c r="FE79" s="320">
        <v>8893</v>
      </c>
      <c r="FF79" s="320">
        <v>55494</v>
      </c>
      <c r="FG79" s="320">
        <v>13593</v>
      </c>
      <c r="FH79" s="320">
        <v>62</v>
      </c>
      <c r="FI79" s="320">
        <v>11149</v>
      </c>
      <c r="FJ79" s="320">
        <v>769772</v>
      </c>
      <c r="FK79" s="320">
        <v>605</v>
      </c>
      <c r="FL79" s="320">
        <v>0</v>
      </c>
      <c r="FM79" s="320">
        <v>0</v>
      </c>
      <c r="FN79" s="320">
        <v>0</v>
      </c>
      <c r="FO79" s="320">
        <v>3374</v>
      </c>
      <c r="FP79" s="320">
        <v>7795</v>
      </c>
      <c r="FQ79" s="320">
        <v>781546</v>
      </c>
      <c r="FR79" s="320">
        <v>56</v>
      </c>
      <c r="FT79" s="320">
        <v>1190</v>
      </c>
      <c r="FV79" s="320">
        <v>674</v>
      </c>
      <c r="FW79" s="320">
        <v>18896</v>
      </c>
      <c r="FX79" s="320">
        <v>4880</v>
      </c>
      <c r="FY79" s="320">
        <v>25696</v>
      </c>
      <c r="FZ79" s="320">
        <v>807242</v>
      </c>
      <c r="GA79" s="320">
        <v>0</v>
      </c>
      <c r="GB79" s="320">
        <v>49788</v>
      </c>
      <c r="GC79" s="320">
        <v>22177</v>
      </c>
      <c r="GD79" s="320">
        <v>0</v>
      </c>
      <c r="GE79" s="320">
        <v>0</v>
      </c>
      <c r="GG79" s="320">
        <v>71965</v>
      </c>
      <c r="GH79" s="320">
        <v>0</v>
      </c>
      <c r="GI79" s="320">
        <v>3793</v>
      </c>
      <c r="GJ79" s="320">
        <v>128784</v>
      </c>
      <c r="GK79" s="320">
        <v>298191</v>
      </c>
      <c r="GL79" s="320">
        <v>43533</v>
      </c>
      <c r="GN79" s="320">
        <v>8750</v>
      </c>
      <c r="GO79" s="320">
        <v>483051</v>
      </c>
      <c r="GP79" s="320">
        <v>252226</v>
      </c>
      <c r="GQ79" s="320">
        <v>15353</v>
      </c>
      <c r="GR79" s="320">
        <v>236873</v>
      </c>
      <c r="GS79" s="320">
        <v>252226</v>
      </c>
      <c r="GT79" s="320">
        <v>320160</v>
      </c>
      <c r="GU79" s="320">
        <v>18896</v>
      </c>
      <c r="GV79" s="325">
        <f t="shared" si="37"/>
        <v>391512</v>
      </c>
      <c r="GW79" s="325">
        <f t="shared" si="38"/>
        <v>4936</v>
      </c>
      <c r="GX79" s="325">
        <f t="shared" si="39"/>
        <v>386576</v>
      </c>
      <c r="GY79" s="315"/>
      <c r="GZ79" s="315"/>
      <c r="HA79" s="315"/>
      <c r="HB79" s="323"/>
      <c r="HC79" s="315"/>
      <c r="HD79" s="315"/>
      <c r="HE79" s="315"/>
      <c r="HF79" s="315"/>
      <c r="HG79" s="315"/>
      <c r="HH79" s="315"/>
      <c r="HI79" s="315"/>
      <c r="HJ79" s="315"/>
      <c r="HK79" s="315"/>
      <c r="HL79" s="315"/>
      <c r="HM79" s="315"/>
      <c r="HN79" s="315"/>
      <c r="HO79" s="315"/>
      <c r="HP79" s="315"/>
      <c r="HQ79" s="315"/>
      <c r="HR79" s="315"/>
      <c r="HS79" s="315"/>
      <c r="HT79" s="315"/>
      <c r="HU79" s="315"/>
      <c r="HV79" s="315"/>
      <c r="HW79" s="315"/>
      <c r="HX79" s="315"/>
      <c r="HY79" s="315"/>
      <c r="HZ79" s="315"/>
      <c r="IA79" s="315"/>
      <c r="IB79" s="315"/>
      <c r="IC79" s="315"/>
      <c r="ID79" s="315"/>
      <c r="IE79" s="315"/>
      <c r="IF79" s="315"/>
      <c r="IG79" s="315"/>
      <c r="IH79" s="315"/>
      <c r="II79" s="315"/>
      <c r="IJ79" s="315"/>
      <c r="IK79" s="315"/>
      <c r="IL79" s="315"/>
      <c r="IM79" s="315"/>
      <c r="IN79" s="315"/>
      <c r="IO79" s="315"/>
      <c r="IP79" s="315"/>
      <c r="IQ79" s="315"/>
      <c r="IR79" s="315"/>
      <c r="IS79" s="315"/>
      <c r="IT79" s="315"/>
      <c r="IU79" s="315"/>
      <c r="IV79" s="315"/>
      <c r="IW79" s="315"/>
      <c r="IX79" s="315"/>
      <c r="IY79" s="315"/>
      <c r="IZ79" s="315"/>
      <c r="JA79" s="315"/>
      <c r="JB79" s="315"/>
      <c r="JC79" s="315"/>
      <c r="JD79" s="315"/>
      <c r="JE79" s="315"/>
      <c r="JF79" s="315"/>
      <c r="JG79" s="315"/>
      <c r="JH79" s="315"/>
      <c r="JI79" s="315"/>
      <c r="JJ79" s="315"/>
      <c r="JK79" s="315"/>
      <c r="JL79" s="315"/>
      <c r="JM79" s="315"/>
      <c r="JN79" s="315"/>
      <c r="JO79" s="315"/>
      <c r="JP79" s="315"/>
      <c r="JQ79" s="315"/>
      <c r="JR79" s="315"/>
      <c r="JS79" s="315"/>
      <c r="JT79" s="315"/>
      <c r="JU79" s="315"/>
      <c r="JV79" s="315"/>
      <c r="JW79" s="315"/>
      <c r="JX79" s="315"/>
      <c r="JY79" s="315"/>
      <c r="JZ79" s="315"/>
      <c r="KA79" s="315"/>
      <c r="KB79" s="315"/>
      <c r="KC79" s="315"/>
      <c r="KD79" s="315"/>
      <c r="KE79" s="315"/>
      <c r="KF79" s="315"/>
      <c r="KG79" s="315"/>
      <c r="KH79" s="315"/>
      <c r="KI79" s="315"/>
      <c r="KJ79" s="315"/>
      <c r="KK79" s="315"/>
      <c r="KL79" s="315"/>
      <c r="KM79" s="315"/>
      <c r="KN79" s="315"/>
      <c r="KO79" s="315"/>
      <c r="KP79" s="315"/>
      <c r="KQ79" s="315"/>
      <c r="KR79" s="315"/>
      <c r="KS79" s="315"/>
      <c r="KT79" s="315"/>
      <c r="KU79" s="315"/>
      <c r="KV79" s="315"/>
      <c r="KW79" s="315"/>
      <c r="KX79" s="315"/>
      <c r="KY79" s="315"/>
      <c r="KZ79" s="315"/>
      <c r="LA79" s="315"/>
      <c r="LB79" s="315"/>
      <c r="LC79" s="315"/>
      <c r="LD79" s="315"/>
      <c r="LE79" s="315"/>
      <c r="LF79" s="315"/>
      <c r="LG79" s="315"/>
      <c r="LH79" s="315"/>
      <c r="LI79" s="315"/>
      <c r="LJ79" s="315"/>
      <c r="LK79" s="315"/>
      <c r="LL79" s="315"/>
      <c r="LM79" s="315"/>
      <c r="LN79" s="315"/>
      <c r="LO79" s="315"/>
      <c r="LP79" s="315"/>
      <c r="LQ79" s="315"/>
      <c r="LR79" s="315"/>
      <c r="LS79" s="315"/>
      <c r="LT79" s="315"/>
      <c r="LU79" s="315"/>
      <c r="LV79" s="315"/>
      <c r="LW79" s="315"/>
      <c r="LX79" s="315"/>
      <c r="LY79" s="315"/>
      <c r="LZ79" s="315"/>
      <c r="MA79" s="315"/>
      <c r="MB79" s="315"/>
      <c r="MC79" s="315"/>
      <c r="MD79" s="315"/>
      <c r="ME79" s="315"/>
      <c r="MF79" s="315"/>
      <c r="MG79" s="315"/>
      <c r="MH79" s="315"/>
      <c r="MI79" s="315"/>
      <c r="MJ79" s="315"/>
      <c r="MK79" s="315"/>
      <c r="ML79" s="315"/>
      <c r="MM79" s="315"/>
      <c r="MN79" s="315"/>
      <c r="MO79" s="315"/>
      <c r="MP79" s="315"/>
      <c r="MQ79" s="315"/>
      <c r="MR79" s="315"/>
      <c r="MS79" s="315"/>
      <c r="MT79" s="315"/>
      <c r="MU79" s="315"/>
      <c r="MV79" s="315"/>
      <c r="MW79" s="315"/>
      <c r="MX79" s="315"/>
      <c r="MY79" s="315"/>
      <c r="MZ79" s="315"/>
      <c r="NA79" s="315"/>
      <c r="NB79" s="315"/>
      <c r="NC79" s="315"/>
      <c r="ND79" s="315"/>
      <c r="NE79" s="315"/>
      <c r="NF79" s="315"/>
      <c r="NG79" s="315"/>
      <c r="NH79" s="315"/>
      <c r="NI79" s="315"/>
      <c r="NJ79" s="315"/>
      <c r="NK79" s="315"/>
      <c r="NL79" s="315"/>
      <c r="NM79" s="315"/>
      <c r="NN79" s="315"/>
      <c r="NO79" s="315"/>
      <c r="NP79" s="315"/>
      <c r="NQ79" s="315"/>
      <c r="NR79" s="315"/>
      <c r="NS79" s="315"/>
      <c r="NT79" s="315"/>
      <c r="NU79" s="315"/>
      <c r="NV79" s="315"/>
      <c r="NW79" s="315"/>
      <c r="NX79" s="315"/>
      <c r="NY79" s="315"/>
      <c r="NZ79" s="315"/>
      <c r="OA79" s="315"/>
      <c r="OB79" s="315"/>
      <c r="OC79" s="315"/>
      <c r="OD79" s="315"/>
      <c r="OE79" s="315"/>
      <c r="OF79" s="315"/>
      <c r="OG79" s="315"/>
      <c r="OH79" s="315"/>
      <c r="OI79" s="315"/>
      <c r="OJ79" s="315"/>
      <c r="OK79" s="315"/>
      <c r="OL79" s="315"/>
      <c r="OM79" s="315"/>
      <c r="ON79" s="315"/>
      <c r="OO79" s="315"/>
      <c r="OP79" s="315"/>
      <c r="OQ79" s="315"/>
      <c r="OR79" s="315"/>
      <c r="OS79" s="315"/>
      <c r="OT79" s="315"/>
      <c r="OU79" s="315"/>
      <c r="OV79" s="315"/>
      <c r="OW79" s="315"/>
      <c r="OX79" s="315"/>
      <c r="OY79" s="315"/>
      <c r="OZ79" s="315"/>
      <c r="PA79" s="315"/>
      <c r="PB79" s="315"/>
      <c r="PC79" s="315"/>
      <c r="PD79" s="315"/>
      <c r="PE79" s="315"/>
      <c r="PF79" s="315"/>
      <c r="PG79" s="315"/>
      <c r="PH79" s="315"/>
      <c r="PI79" s="315"/>
      <c r="PJ79" s="315"/>
      <c r="PK79" s="315"/>
      <c r="PL79" s="315"/>
      <c r="PM79" s="315"/>
      <c r="PN79" s="315"/>
      <c r="PO79" s="315"/>
      <c r="PP79" s="315"/>
      <c r="PQ79" s="315"/>
      <c r="PR79" s="315"/>
      <c r="PS79" s="315"/>
      <c r="PT79" s="315"/>
      <c r="PU79" s="315"/>
      <c r="PV79" s="315"/>
      <c r="PW79" s="315"/>
      <c r="PX79" s="315"/>
      <c r="PY79" s="315"/>
      <c r="PZ79" s="315"/>
      <c r="QA79" s="315"/>
      <c r="QB79" s="315"/>
      <c r="QC79" s="315"/>
      <c r="QD79" s="315"/>
      <c r="QE79" s="315"/>
      <c r="QF79" s="315"/>
      <c r="QG79" s="315"/>
      <c r="QH79" s="315"/>
      <c r="QI79" s="315"/>
      <c r="QJ79" s="315"/>
      <c r="QK79" s="315"/>
      <c r="QL79" s="315"/>
      <c r="QM79" s="315"/>
      <c r="QN79" s="315"/>
      <c r="QO79" s="315"/>
      <c r="QP79" s="315"/>
      <c r="QQ79" s="315"/>
      <c r="QR79" s="315"/>
      <c r="QS79" s="315"/>
      <c r="QT79" s="315"/>
      <c r="QU79" s="315"/>
      <c r="QV79" s="315"/>
      <c r="QW79" s="315"/>
      <c r="QX79" s="315"/>
      <c r="QY79" s="315"/>
      <c r="QZ79" s="315"/>
      <c r="RA79" s="315"/>
      <c r="RB79" s="315"/>
      <c r="RC79" s="315"/>
      <c r="RD79" s="315"/>
      <c r="RE79" s="315"/>
      <c r="RF79" s="315"/>
      <c r="RG79" s="315"/>
      <c r="RH79" s="315"/>
      <c r="RI79" s="315"/>
      <c r="RJ79" s="315"/>
      <c r="RK79" s="315"/>
      <c r="RL79" s="315"/>
      <c r="RM79" s="315"/>
      <c r="RN79" s="315"/>
      <c r="RO79" s="315"/>
      <c r="RP79" s="315"/>
      <c r="RQ79" s="315"/>
      <c r="RR79" s="315"/>
      <c r="RS79" s="315"/>
      <c r="RT79" s="315"/>
      <c r="RU79" s="315"/>
      <c r="RV79" s="315"/>
      <c r="RW79" s="315"/>
      <c r="RX79" s="315"/>
      <c r="RY79" s="315"/>
      <c r="RZ79" s="315"/>
      <c r="SA79" s="315"/>
      <c r="SB79" s="315"/>
      <c r="SC79" s="315"/>
      <c r="SD79" s="315"/>
      <c r="SE79" s="315"/>
      <c r="SF79" s="315"/>
      <c r="SG79" s="315"/>
      <c r="SH79" s="315"/>
      <c r="SI79" s="315"/>
      <c r="SJ79" s="315"/>
      <c r="SK79" s="315"/>
      <c r="SL79" s="315"/>
      <c r="SM79" s="315"/>
      <c r="SN79" s="315"/>
      <c r="SO79" s="315"/>
      <c r="SP79" s="315"/>
      <c r="SQ79" s="315"/>
      <c r="SR79" s="315"/>
      <c r="SS79" s="315"/>
      <c r="ST79" s="315"/>
      <c r="SU79" s="315"/>
      <c r="SV79" s="315"/>
      <c r="SW79" s="315"/>
      <c r="SX79" s="315"/>
      <c r="SY79" s="315"/>
      <c r="SZ79" s="315"/>
      <c r="TA79" s="315"/>
      <c r="TB79" s="315"/>
      <c r="TC79" s="315"/>
      <c r="TD79" s="315"/>
      <c r="TE79" s="315"/>
      <c r="TF79" s="315"/>
      <c r="TG79" s="315"/>
      <c r="TH79" s="315"/>
      <c r="TI79" s="315"/>
      <c r="TJ79" s="315"/>
      <c r="TK79" s="315"/>
      <c r="TL79" s="315"/>
      <c r="TM79" s="315"/>
      <c r="TN79" s="315"/>
      <c r="TO79" s="315"/>
      <c r="TP79" s="315"/>
      <c r="TQ79" s="315"/>
      <c r="TR79" s="315"/>
      <c r="TS79" s="315"/>
      <c r="TT79" s="315"/>
      <c r="TU79" s="315"/>
      <c r="TV79" s="315"/>
      <c r="TW79" s="315"/>
      <c r="TX79" s="315"/>
      <c r="TY79" s="315"/>
      <c r="TZ79" s="315"/>
      <c r="UA79" s="315"/>
      <c r="UB79" s="315"/>
      <c r="UC79" s="315"/>
      <c r="UD79" s="315"/>
    </row>
    <row r="80" spans="1:550" s="320" customFormat="1">
      <c r="A80" s="28" t="s">
        <v>577</v>
      </c>
      <c r="B80" s="28" t="s">
        <v>567</v>
      </c>
      <c r="C80" s="29" t="s">
        <v>242</v>
      </c>
      <c r="D80" s="29" t="s">
        <v>254</v>
      </c>
      <c r="E80" s="105" t="s">
        <v>184</v>
      </c>
      <c r="F80" s="31">
        <v>12</v>
      </c>
      <c r="G80" s="320">
        <v>91500</v>
      </c>
      <c r="H80" s="320">
        <v>37804</v>
      </c>
      <c r="I80" s="320">
        <v>3800</v>
      </c>
      <c r="J80" s="320">
        <v>16226</v>
      </c>
      <c r="K80" s="320">
        <v>214919</v>
      </c>
      <c r="L80" s="320">
        <v>224018</v>
      </c>
      <c r="M80" s="320">
        <v>13533</v>
      </c>
      <c r="N80" s="320">
        <v>-10042</v>
      </c>
      <c r="O80" s="320">
        <v>14484</v>
      </c>
      <c r="P80" s="320">
        <v>4442</v>
      </c>
      <c r="Q80" s="320">
        <v>-3007</v>
      </c>
      <c r="R80" s="320">
        <v>1435</v>
      </c>
      <c r="S80" s="320">
        <v>14918</v>
      </c>
      <c r="T80" s="320">
        <v>922</v>
      </c>
      <c r="U80" s="320">
        <v>-3474</v>
      </c>
      <c r="V80" s="320">
        <v>2982</v>
      </c>
      <c r="W80" s="320">
        <v>-492</v>
      </c>
      <c r="X80" s="320">
        <v>77</v>
      </c>
      <c r="Y80" s="320">
        <v>-415</v>
      </c>
      <c r="Z80" s="320">
        <v>507</v>
      </c>
      <c r="AA80" s="320">
        <v>22233</v>
      </c>
      <c r="AB80" s="320">
        <v>0</v>
      </c>
      <c r="AC80" s="320">
        <v>4180</v>
      </c>
      <c r="AD80" s="320">
        <v>4180</v>
      </c>
      <c r="AE80" s="320">
        <v>26413</v>
      </c>
      <c r="AF80" s="320">
        <v>0</v>
      </c>
      <c r="AG80" s="320">
        <v>0</v>
      </c>
      <c r="AH80" s="320">
        <v>0</v>
      </c>
      <c r="AI80" s="320">
        <v>0</v>
      </c>
      <c r="AJ80" s="320">
        <v>0</v>
      </c>
      <c r="AK80" s="320">
        <v>0</v>
      </c>
      <c r="AL80" s="320">
        <v>11090</v>
      </c>
      <c r="AM80" s="320">
        <v>-1674</v>
      </c>
      <c r="AN80" s="320">
        <v>9416</v>
      </c>
      <c r="AO80" s="320">
        <v>1290</v>
      </c>
      <c r="AP80" s="320">
        <v>424</v>
      </c>
      <c r="AQ80" s="320">
        <v>1714</v>
      </c>
      <c r="AR80" s="320">
        <v>0</v>
      </c>
      <c r="AS80" s="320">
        <v>0</v>
      </c>
      <c r="AT80" s="320">
        <v>0</v>
      </c>
      <c r="AU80" s="320">
        <v>49068</v>
      </c>
      <c r="AV80" s="320">
        <v>-13516</v>
      </c>
      <c r="AW80" s="320">
        <v>0</v>
      </c>
      <c r="AX80" s="320">
        <v>17466</v>
      </c>
      <c r="AY80" s="320">
        <v>3950</v>
      </c>
      <c r="AZ80" s="320">
        <v>0</v>
      </c>
      <c r="BA80" s="320">
        <v>3950</v>
      </c>
      <c r="BB80" s="320">
        <v>53018</v>
      </c>
      <c r="BC80" s="315">
        <v>26835</v>
      </c>
      <c r="BD80" s="315">
        <v>22233</v>
      </c>
      <c r="BE80" s="315">
        <v>26605</v>
      </c>
      <c r="BF80" s="315">
        <v>26413</v>
      </c>
      <c r="BG80" s="315">
        <v>-230</v>
      </c>
      <c r="BH80" s="315">
        <v>4180</v>
      </c>
      <c r="BI80" s="320">
        <v>206445</v>
      </c>
      <c r="BJ80" s="320">
        <v>-14533</v>
      </c>
      <c r="BK80" s="320">
        <v>-17466</v>
      </c>
      <c r="BL80" s="320">
        <v>-31999</v>
      </c>
      <c r="BM80" s="320">
        <v>-31999</v>
      </c>
      <c r="BN80" s="320">
        <v>174446</v>
      </c>
      <c r="BO80" s="320">
        <v>143662</v>
      </c>
      <c r="BP80" s="320">
        <v>13584</v>
      </c>
      <c r="BQ80" s="320">
        <v>130078</v>
      </c>
      <c r="BR80" s="320">
        <v>12452</v>
      </c>
      <c r="BS80" s="320">
        <v>3775</v>
      </c>
      <c r="BT80" s="320">
        <v>8677</v>
      </c>
      <c r="BU80" s="320">
        <v>19010</v>
      </c>
      <c r="BV80" s="320">
        <v>16973</v>
      </c>
      <c r="BW80" s="320">
        <v>2037</v>
      </c>
      <c r="BX80" s="320">
        <v>18495</v>
      </c>
      <c r="BY80" s="320">
        <v>5516</v>
      </c>
      <c r="BZ80" s="320">
        <v>12979</v>
      </c>
      <c r="CA80" s="320">
        <v>4387</v>
      </c>
      <c r="CB80" s="320">
        <v>1549</v>
      </c>
      <c r="CC80" s="320">
        <v>2838</v>
      </c>
      <c r="CD80" s="320">
        <v>14211</v>
      </c>
      <c r="CE80" s="320">
        <v>1883</v>
      </c>
      <c r="CF80" s="320">
        <v>12328</v>
      </c>
      <c r="CJ80" s="320">
        <v>60573</v>
      </c>
      <c r="CK80" s="320">
        <v>13041</v>
      </c>
      <c r="CL80" s="320">
        <v>47532</v>
      </c>
      <c r="CM80" s="320">
        <v>0</v>
      </c>
      <c r="CN80" s="320">
        <v>0</v>
      </c>
      <c r="CO80" s="320">
        <v>0</v>
      </c>
      <c r="CP80" s="320">
        <v>6354</v>
      </c>
      <c r="CQ80" s="320">
        <v>312</v>
      </c>
      <c r="CR80" s="320">
        <v>6042</v>
      </c>
      <c r="CS80" s="320">
        <v>2810</v>
      </c>
      <c r="CT80" s="320">
        <v>0</v>
      </c>
      <c r="CU80" s="320">
        <v>2810</v>
      </c>
      <c r="CV80" s="320">
        <v>1900</v>
      </c>
      <c r="CW80" s="320">
        <v>2313</v>
      </c>
      <c r="CX80" s="320">
        <v>-413</v>
      </c>
      <c r="CY80" s="320">
        <v>0</v>
      </c>
      <c r="CZ80" s="320">
        <v>0</v>
      </c>
      <c r="DA80" s="320">
        <v>0</v>
      </c>
      <c r="DB80" s="320">
        <v>0</v>
      </c>
      <c r="DC80" s="320">
        <v>0</v>
      </c>
      <c r="DD80" s="320">
        <v>0</v>
      </c>
      <c r="DE80" s="320">
        <v>0</v>
      </c>
      <c r="DF80" s="320">
        <v>0</v>
      </c>
      <c r="DG80" s="320">
        <v>0</v>
      </c>
      <c r="DH80" s="320">
        <v>0</v>
      </c>
      <c r="DI80" s="320">
        <v>0</v>
      </c>
      <c r="DJ80" s="320">
        <v>0</v>
      </c>
      <c r="DK80" s="320">
        <v>0</v>
      </c>
      <c r="DL80" s="320">
        <v>0</v>
      </c>
      <c r="DM80" s="320">
        <v>0</v>
      </c>
      <c r="DN80" s="320">
        <v>283854</v>
      </c>
      <c r="DO80" s="320">
        <v>58946</v>
      </c>
      <c r="DP80" s="320">
        <v>224908</v>
      </c>
      <c r="DQ80" s="320">
        <v>12041</v>
      </c>
      <c r="DR80" s="320">
        <v>9922</v>
      </c>
      <c r="DS80" s="320">
        <v>2119</v>
      </c>
      <c r="DT80" s="320">
        <v>295895</v>
      </c>
      <c r="DU80" s="320">
        <v>68868</v>
      </c>
      <c r="DV80" s="320">
        <v>227027</v>
      </c>
      <c r="DW80" s="320">
        <v>2794</v>
      </c>
      <c r="DX80" s="320">
        <v>128</v>
      </c>
      <c r="DY80" s="320">
        <v>2922</v>
      </c>
      <c r="DZ80" s="320">
        <v>0</v>
      </c>
      <c r="EA80" s="320">
        <v>11629</v>
      </c>
      <c r="EB80" s="320">
        <v>829</v>
      </c>
      <c r="EC80" s="320">
        <v>4755</v>
      </c>
      <c r="ED80" s="320">
        <v>4218</v>
      </c>
      <c r="EE80" s="320">
        <v>0</v>
      </c>
      <c r="EF80" s="320">
        <v>15555</v>
      </c>
      <c r="EG80" s="320">
        <v>156186</v>
      </c>
      <c r="EH80" s="320">
        <v>13960</v>
      </c>
      <c r="EI80" s="320">
        <v>44773</v>
      </c>
      <c r="EJ80" s="320">
        <v>6957</v>
      </c>
      <c r="EK80" s="320">
        <v>221876</v>
      </c>
      <c r="EL80" s="320">
        <v>-16007</v>
      </c>
      <c r="EM80" s="320">
        <v>-2288</v>
      </c>
      <c r="EN80" s="320">
        <v>0</v>
      </c>
      <c r="EO80" s="320">
        <v>-12245</v>
      </c>
      <c r="EP80" s="320">
        <v>0</v>
      </c>
      <c r="EQ80" s="320">
        <v>-28049</v>
      </c>
      <c r="ER80" s="323">
        <f t="shared" si="26"/>
        <v>312279</v>
      </c>
      <c r="ES80" s="323">
        <f t="shared" si="27"/>
        <v>298585</v>
      </c>
      <c r="ET80" s="323">
        <f t="shared" si="28"/>
        <v>296272</v>
      </c>
      <c r="EU80" s="323">
        <f t="shared" si="35"/>
        <v>16007</v>
      </c>
      <c r="EV80" s="323">
        <f t="shared" si="29"/>
        <v>76709</v>
      </c>
      <c r="EW80" s="323">
        <f t="shared" si="30"/>
        <v>66787</v>
      </c>
      <c r="EX80" s="323">
        <f t="shared" si="31"/>
        <v>64474</v>
      </c>
      <c r="EY80" s="323">
        <f t="shared" si="32"/>
        <v>47532</v>
      </c>
      <c r="EZ80" s="323">
        <f t="shared" si="33"/>
        <v>31051</v>
      </c>
      <c r="FA80" s="323">
        <f t="shared" si="34"/>
        <v>26895</v>
      </c>
      <c r="FB80" s="323">
        <f t="shared" si="36"/>
        <v>4156</v>
      </c>
      <c r="FC80" s="320">
        <v>124238</v>
      </c>
      <c r="FD80" s="320">
        <v>327583</v>
      </c>
      <c r="FE80" s="320">
        <v>6933</v>
      </c>
      <c r="FF80" s="320">
        <v>24676</v>
      </c>
      <c r="FG80" s="320">
        <v>923</v>
      </c>
      <c r="FH80" s="320">
        <v>0</v>
      </c>
      <c r="FI80" s="320">
        <v>1115</v>
      </c>
      <c r="FJ80" s="320">
        <v>485468</v>
      </c>
      <c r="FK80" s="320">
        <v>262</v>
      </c>
      <c r="FL80" s="320">
        <v>17319</v>
      </c>
      <c r="FM80" s="320">
        <v>112</v>
      </c>
      <c r="FN80" s="320">
        <v>0</v>
      </c>
      <c r="FO80" s="320">
        <v>0</v>
      </c>
      <c r="FP80" s="320">
        <v>10</v>
      </c>
      <c r="FQ80" s="320">
        <v>503171</v>
      </c>
      <c r="FR80" s="320">
        <v>10000</v>
      </c>
      <c r="FT80" s="320">
        <v>46</v>
      </c>
      <c r="FV80" s="320">
        <v>499</v>
      </c>
      <c r="FW80" s="320">
        <v>15243</v>
      </c>
      <c r="FX80" s="320">
        <v>17744</v>
      </c>
      <c r="FY80" s="320">
        <v>43532</v>
      </c>
      <c r="FZ80" s="320">
        <v>546703</v>
      </c>
      <c r="GA80" s="320">
        <v>0</v>
      </c>
      <c r="GB80" s="320">
        <v>6176</v>
      </c>
      <c r="GC80" s="320">
        <v>35932</v>
      </c>
      <c r="GD80" s="320">
        <v>29</v>
      </c>
      <c r="GE80" s="320">
        <v>0</v>
      </c>
      <c r="GG80" s="320">
        <v>42137</v>
      </c>
      <c r="GH80" s="320">
        <v>0</v>
      </c>
      <c r="GI80" s="320">
        <v>1311</v>
      </c>
      <c r="GJ80" s="320">
        <v>123989</v>
      </c>
      <c r="GK80" s="320">
        <v>68781</v>
      </c>
      <c r="GL80" s="320">
        <v>81665</v>
      </c>
      <c r="GN80" s="320">
        <v>1356</v>
      </c>
      <c r="GO80" s="320">
        <v>277102</v>
      </c>
      <c r="GP80" s="320">
        <v>227464</v>
      </c>
      <c r="GQ80" s="320">
        <v>53018</v>
      </c>
      <c r="GR80" s="320">
        <v>174446</v>
      </c>
      <c r="GS80" s="320">
        <v>227464</v>
      </c>
      <c r="GT80" s="320">
        <v>124238</v>
      </c>
      <c r="GU80" s="320">
        <v>15243</v>
      </c>
      <c r="GV80" s="325">
        <f t="shared" si="37"/>
        <v>156622</v>
      </c>
      <c r="GW80" s="325">
        <f t="shared" si="38"/>
        <v>27744</v>
      </c>
      <c r="GX80" s="325">
        <f t="shared" si="39"/>
        <v>128878</v>
      </c>
      <c r="GY80" s="315"/>
      <c r="GZ80" s="315"/>
      <c r="HA80" s="315"/>
      <c r="HB80" s="323"/>
      <c r="HC80" s="315"/>
      <c r="HD80" s="315"/>
      <c r="HE80" s="315"/>
      <c r="HF80" s="315"/>
      <c r="HG80" s="315"/>
      <c r="HH80" s="315"/>
      <c r="HI80" s="315"/>
      <c r="HJ80" s="315"/>
      <c r="HK80" s="315"/>
      <c r="HL80" s="315"/>
      <c r="HM80" s="315"/>
      <c r="HN80" s="315"/>
      <c r="HO80" s="315"/>
      <c r="HP80" s="315"/>
      <c r="HQ80" s="315"/>
      <c r="HR80" s="315"/>
      <c r="HS80" s="315"/>
      <c r="HT80" s="315"/>
      <c r="HU80" s="315"/>
      <c r="HV80" s="315"/>
      <c r="HW80" s="315"/>
      <c r="HX80" s="315"/>
      <c r="HY80" s="315"/>
      <c r="HZ80" s="315"/>
      <c r="IA80" s="315"/>
      <c r="IB80" s="315"/>
      <c r="IC80" s="315"/>
      <c r="ID80" s="315"/>
      <c r="IE80" s="315"/>
      <c r="IF80" s="315"/>
      <c r="IG80" s="315"/>
      <c r="IH80" s="315"/>
      <c r="II80" s="315"/>
      <c r="IJ80" s="315"/>
      <c r="IK80" s="315"/>
      <c r="IL80" s="315"/>
      <c r="IM80" s="315"/>
      <c r="IN80" s="315"/>
      <c r="IO80" s="315"/>
      <c r="IP80" s="315"/>
      <c r="IQ80" s="315"/>
      <c r="IR80" s="315"/>
      <c r="IS80" s="315"/>
      <c r="IT80" s="315"/>
      <c r="IU80" s="315"/>
      <c r="IV80" s="315"/>
      <c r="IW80" s="315"/>
      <c r="IX80" s="315"/>
      <c r="IY80" s="315"/>
      <c r="IZ80" s="315"/>
      <c r="JA80" s="315"/>
      <c r="JB80" s="315"/>
      <c r="JC80" s="315"/>
      <c r="JD80" s="315"/>
      <c r="JE80" s="315"/>
      <c r="JF80" s="315"/>
      <c r="JG80" s="315"/>
      <c r="JH80" s="315"/>
      <c r="JI80" s="315"/>
      <c r="JJ80" s="315"/>
      <c r="JK80" s="315"/>
      <c r="JL80" s="315"/>
      <c r="JM80" s="315"/>
      <c r="JN80" s="315"/>
      <c r="JO80" s="315"/>
      <c r="JP80" s="315"/>
      <c r="JQ80" s="315"/>
      <c r="JR80" s="315"/>
      <c r="JS80" s="315"/>
      <c r="JT80" s="315"/>
      <c r="JU80" s="315"/>
      <c r="JV80" s="315"/>
      <c r="JW80" s="315"/>
      <c r="JX80" s="315"/>
      <c r="JY80" s="315"/>
      <c r="JZ80" s="315"/>
      <c r="KA80" s="315"/>
      <c r="KB80" s="315"/>
      <c r="KC80" s="315"/>
      <c r="KD80" s="315"/>
      <c r="KE80" s="315"/>
      <c r="KF80" s="315"/>
      <c r="KG80" s="315"/>
      <c r="KH80" s="315"/>
      <c r="KI80" s="315"/>
      <c r="KJ80" s="315"/>
      <c r="KK80" s="315"/>
      <c r="KL80" s="315"/>
      <c r="KM80" s="315"/>
      <c r="KN80" s="315"/>
      <c r="KO80" s="315"/>
      <c r="KP80" s="315"/>
      <c r="KQ80" s="315"/>
      <c r="KR80" s="315"/>
      <c r="KS80" s="315"/>
      <c r="KT80" s="315"/>
      <c r="KU80" s="315"/>
      <c r="KV80" s="315"/>
      <c r="KW80" s="315"/>
      <c r="KX80" s="315"/>
      <c r="KY80" s="315"/>
      <c r="KZ80" s="315"/>
      <c r="LA80" s="315"/>
      <c r="LB80" s="315"/>
      <c r="LC80" s="315"/>
      <c r="LD80" s="315"/>
      <c r="LE80" s="315"/>
      <c r="LF80" s="315"/>
      <c r="LG80" s="315"/>
      <c r="LH80" s="315"/>
      <c r="LI80" s="315"/>
      <c r="LJ80" s="315"/>
      <c r="LK80" s="315"/>
      <c r="LL80" s="315"/>
      <c r="LM80" s="315"/>
      <c r="LN80" s="315"/>
      <c r="LO80" s="315"/>
      <c r="LP80" s="315"/>
      <c r="LQ80" s="315"/>
      <c r="LR80" s="315"/>
      <c r="LS80" s="315"/>
      <c r="LT80" s="315"/>
      <c r="LU80" s="315"/>
      <c r="LV80" s="315"/>
      <c r="LW80" s="315"/>
      <c r="LX80" s="315"/>
      <c r="LY80" s="315"/>
      <c r="LZ80" s="315"/>
      <c r="MA80" s="315"/>
      <c r="MB80" s="315"/>
      <c r="MC80" s="315"/>
      <c r="MD80" s="315"/>
      <c r="ME80" s="315"/>
      <c r="MF80" s="315"/>
      <c r="MG80" s="315"/>
      <c r="MH80" s="315"/>
      <c r="MI80" s="315"/>
      <c r="MJ80" s="315"/>
      <c r="MK80" s="315"/>
      <c r="ML80" s="315"/>
      <c r="MM80" s="315"/>
      <c r="MN80" s="315"/>
      <c r="MO80" s="315"/>
      <c r="MP80" s="315"/>
      <c r="MQ80" s="315"/>
      <c r="MR80" s="315"/>
      <c r="MS80" s="315"/>
      <c r="MT80" s="315"/>
      <c r="MU80" s="315"/>
      <c r="MV80" s="315"/>
      <c r="MW80" s="315"/>
      <c r="MX80" s="315"/>
      <c r="MY80" s="315"/>
      <c r="MZ80" s="315"/>
      <c r="NA80" s="315"/>
      <c r="NB80" s="315"/>
      <c r="NC80" s="315"/>
      <c r="ND80" s="315"/>
      <c r="NE80" s="315"/>
      <c r="NF80" s="315"/>
      <c r="NG80" s="315"/>
      <c r="NH80" s="315"/>
      <c r="NI80" s="315"/>
      <c r="NJ80" s="315"/>
      <c r="NK80" s="315"/>
      <c r="NL80" s="315"/>
      <c r="NM80" s="315"/>
      <c r="NN80" s="315"/>
      <c r="NO80" s="315"/>
      <c r="NP80" s="315"/>
      <c r="NQ80" s="315"/>
      <c r="NR80" s="315"/>
      <c r="NS80" s="315"/>
      <c r="NT80" s="315"/>
      <c r="NU80" s="315"/>
      <c r="NV80" s="315"/>
      <c r="NW80" s="315"/>
      <c r="NX80" s="315"/>
      <c r="NY80" s="315"/>
      <c r="NZ80" s="315"/>
      <c r="OA80" s="315"/>
      <c r="OB80" s="315"/>
      <c r="OC80" s="315"/>
      <c r="OD80" s="315"/>
      <c r="OE80" s="315"/>
      <c r="OF80" s="315"/>
      <c r="OG80" s="315"/>
      <c r="OH80" s="315"/>
      <c r="OI80" s="315"/>
      <c r="OJ80" s="315"/>
      <c r="OK80" s="315"/>
      <c r="OL80" s="315"/>
      <c r="OM80" s="315"/>
      <c r="ON80" s="315"/>
      <c r="OO80" s="315"/>
      <c r="OP80" s="315"/>
      <c r="OQ80" s="315"/>
      <c r="OR80" s="315"/>
      <c r="OS80" s="315"/>
      <c r="OT80" s="315"/>
      <c r="OU80" s="315"/>
      <c r="OV80" s="315"/>
      <c r="OW80" s="315"/>
      <c r="OX80" s="315"/>
      <c r="OY80" s="315"/>
      <c r="OZ80" s="315"/>
      <c r="PA80" s="315"/>
      <c r="PB80" s="315"/>
      <c r="PC80" s="315"/>
      <c r="PD80" s="315"/>
      <c r="PE80" s="315"/>
      <c r="PF80" s="315"/>
      <c r="PG80" s="315"/>
      <c r="PH80" s="315"/>
      <c r="PI80" s="315"/>
      <c r="PJ80" s="315"/>
      <c r="PK80" s="315"/>
      <c r="PL80" s="315"/>
      <c r="PM80" s="315"/>
      <c r="PN80" s="315"/>
      <c r="PO80" s="315"/>
      <c r="PP80" s="315"/>
      <c r="PQ80" s="315"/>
      <c r="PR80" s="315"/>
      <c r="PS80" s="315"/>
      <c r="PT80" s="315"/>
      <c r="PU80" s="315"/>
      <c r="PV80" s="315"/>
      <c r="PW80" s="315"/>
      <c r="PX80" s="315"/>
      <c r="PY80" s="315"/>
      <c r="PZ80" s="315"/>
      <c r="QA80" s="315"/>
      <c r="QB80" s="315"/>
      <c r="QC80" s="315"/>
      <c r="QD80" s="315"/>
      <c r="QE80" s="315"/>
      <c r="QF80" s="315"/>
      <c r="QG80" s="315"/>
      <c r="QH80" s="315"/>
      <c r="QI80" s="315"/>
      <c r="QJ80" s="315"/>
      <c r="QK80" s="315"/>
      <c r="QL80" s="315"/>
      <c r="QM80" s="315"/>
      <c r="QN80" s="315"/>
      <c r="QO80" s="315"/>
      <c r="QP80" s="315"/>
      <c r="QQ80" s="315"/>
      <c r="QR80" s="315"/>
      <c r="QS80" s="315"/>
      <c r="QT80" s="315"/>
      <c r="QU80" s="315"/>
      <c r="QV80" s="315"/>
      <c r="QW80" s="315"/>
      <c r="QX80" s="315"/>
      <c r="QY80" s="315"/>
      <c r="QZ80" s="315"/>
      <c r="RA80" s="315"/>
      <c r="RB80" s="315"/>
      <c r="RC80" s="315"/>
      <c r="RD80" s="315"/>
      <c r="RE80" s="315"/>
      <c r="RF80" s="315"/>
      <c r="RG80" s="315"/>
      <c r="RH80" s="315"/>
      <c r="RI80" s="315"/>
      <c r="RJ80" s="315"/>
      <c r="RK80" s="315"/>
      <c r="RL80" s="315"/>
      <c r="RM80" s="315"/>
      <c r="RN80" s="315"/>
      <c r="RO80" s="315"/>
      <c r="RP80" s="315"/>
      <c r="RQ80" s="315"/>
      <c r="RR80" s="315"/>
      <c r="RS80" s="315"/>
      <c r="RT80" s="315"/>
      <c r="RU80" s="315"/>
      <c r="RV80" s="315"/>
      <c r="RW80" s="315"/>
      <c r="RX80" s="315"/>
      <c r="RY80" s="315"/>
      <c r="RZ80" s="315"/>
      <c r="SA80" s="315"/>
      <c r="SB80" s="315"/>
      <c r="SC80" s="315"/>
      <c r="SD80" s="315"/>
      <c r="SE80" s="315"/>
      <c r="SF80" s="315"/>
      <c r="SG80" s="315"/>
      <c r="SH80" s="315"/>
      <c r="SI80" s="315"/>
      <c r="SJ80" s="315"/>
      <c r="SK80" s="315"/>
      <c r="SL80" s="315"/>
      <c r="SM80" s="315"/>
      <c r="SN80" s="315"/>
      <c r="SO80" s="315"/>
      <c r="SP80" s="315"/>
      <c r="SQ80" s="315"/>
      <c r="SR80" s="315"/>
      <c r="SS80" s="315"/>
      <c r="ST80" s="315"/>
      <c r="SU80" s="315"/>
      <c r="SV80" s="315"/>
      <c r="SW80" s="315"/>
      <c r="SX80" s="315"/>
      <c r="SY80" s="315"/>
      <c r="SZ80" s="315"/>
      <c r="TA80" s="315"/>
      <c r="TB80" s="315"/>
      <c r="TC80" s="315"/>
      <c r="TD80" s="315"/>
      <c r="TE80" s="315"/>
      <c r="TF80" s="315"/>
      <c r="TG80" s="315"/>
      <c r="TH80" s="315"/>
      <c r="TI80" s="315"/>
      <c r="TJ80" s="315"/>
      <c r="TK80" s="315"/>
      <c r="TL80" s="315"/>
      <c r="TM80" s="315"/>
      <c r="TN80" s="315"/>
      <c r="TO80" s="315"/>
      <c r="TP80" s="315"/>
      <c r="TQ80" s="315"/>
      <c r="TR80" s="315"/>
      <c r="TS80" s="315"/>
      <c r="TT80" s="315"/>
      <c r="TU80" s="315"/>
      <c r="TV80" s="315"/>
      <c r="TW80" s="315"/>
      <c r="TX80" s="315"/>
      <c r="TY80" s="315"/>
      <c r="TZ80" s="315"/>
      <c r="UA80" s="315"/>
      <c r="UB80" s="315"/>
      <c r="UC80" s="315"/>
      <c r="UD80" s="315"/>
    </row>
    <row r="81" spans="1:550" s="320" customFormat="1">
      <c r="A81" s="28" t="s">
        <v>578</v>
      </c>
      <c r="B81" s="28" t="s">
        <v>567</v>
      </c>
      <c r="C81" s="29" t="s">
        <v>242</v>
      </c>
      <c r="D81" s="29" t="s">
        <v>197</v>
      </c>
      <c r="E81" s="105" t="s">
        <v>184</v>
      </c>
      <c r="F81" s="31">
        <v>12</v>
      </c>
      <c r="G81" s="320">
        <v>487500</v>
      </c>
      <c r="H81" s="320">
        <v>227222</v>
      </c>
      <c r="I81" s="320">
        <v>15400</v>
      </c>
      <c r="J81" s="320">
        <v>45961</v>
      </c>
      <c r="K81" s="320">
        <v>944919</v>
      </c>
      <c r="L81" s="320">
        <v>1030423</v>
      </c>
      <c r="M81" s="320">
        <v>105996</v>
      </c>
      <c r="N81" s="320">
        <v>-45989</v>
      </c>
      <c r="O81" s="320">
        <v>29920</v>
      </c>
      <c r="P81" s="320">
        <v>-16069</v>
      </c>
      <c r="Q81" s="320">
        <v>33594</v>
      </c>
      <c r="R81" s="320">
        <v>17525</v>
      </c>
      <c r="S81" s="320">
        <v>123309</v>
      </c>
      <c r="T81" s="320">
        <v>0</v>
      </c>
      <c r="U81" s="320">
        <v>0</v>
      </c>
      <c r="V81" s="320">
        <v>22843</v>
      </c>
      <c r="W81" s="320">
        <v>22843</v>
      </c>
      <c r="X81" s="320">
        <v>-22843</v>
      </c>
      <c r="Y81" s="320">
        <v>0</v>
      </c>
      <c r="Z81" s="320">
        <v>0</v>
      </c>
      <c r="AA81" s="320">
        <v>0</v>
      </c>
      <c r="AB81" s="320">
        <v>-16707</v>
      </c>
      <c r="AC81" s="320">
        <v>16707</v>
      </c>
      <c r="AD81" s="320">
        <v>0</v>
      </c>
      <c r="AE81" s="320">
        <v>0</v>
      </c>
      <c r="AF81" s="320">
        <v>7030</v>
      </c>
      <c r="AG81" s="320">
        <v>-5036</v>
      </c>
      <c r="AH81" s="320">
        <v>1994</v>
      </c>
      <c r="AI81" s="320">
        <v>18873</v>
      </c>
      <c r="AJ81" s="320">
        <v>6962</v>
      </c>
      <c r="AK81" s="320">
        <v>25835</v>
      </c>
      <c r="AL81" s="320">
        <v>30748</v>
      </c>
      <c r="AM81" s="320">
        <v>-8908</v>
      </c>
      <c r="AN81" s="320">
        <v>21936</v>
      </c>
      <c r="AO81" s="320">
        <v>0</v>
      </c>
      <c r="AP81" s="320">
        <v>0</v>
      </c>
      <c r="AQ81" s="320">
        <v>0</v>
      </c>
      <c r="AR81" s="320">
        <v>0</v>
      </c>
      <c r="AS81" s="320">
        <v>0</v>
      </c>
      <c r="AT81" s="320">
        <v>0</v>
      </c>
      <c r="AU81" s="320">
        <v>162647</v>
      </c>
      <c r="AV81" s="320">
        <v>-45989</v>
      </c>
      <c r="AW81" s="320">
        <v>0</v>
      </c>
      <c r="AX81" s="320">
        <v>31019</v>
      </c>
      <c r="AY81" s="320">
        <v>-14970</v>
      </c>
      <c r="AZ81" s="320">
        <v>25513</v>
      </c>
      <c r="BA81" s="320">
        <v>10543</v>
      </c>
      <c r="BB81" s="320">
        <v>173190</v>
      </c>
      <c r="BC81" s="315">
        <v>136744</v>
      </c>
      <c r="BD81" s="315">
        <v>25903</v>
      </c>
      <c r="BE81" s="315">
        <v>145361</v>
      </c>
      <c r="BF81" s="315">
        <v>27829</v>
      </c>
      <c r="BG81" s="315">
        <v>8617</v>
      </c>
      <c r="BH81" s="315">
        <v>1926</v>
      </c>
      <c r="BI81" s="320">
        <v>1682410</v>
      </c>
      <c r="BJ81" s="320">
        <v>-12025</v>
      </c>
      <c r="BK81" s="320">
        <v>-31019</v>
      </c>
      <c r="BL81" s="320">
        <v>-43044</v>
      </c>
      <c r="BM81" s="320">
        <v>-68557</v>
      </c>
      <c r="BN81" s="320">
        <v>1613853</v>
      </c>
      <c r="BO81" s="320">
        <v>363133</v>
      </c>
      <c r="BP81" s="320">
        <v>19982</v>
      </c>
      <c r="BQ81" s="320">
        <v>343151</v>
      </c>
      <c r="BR81" s="320">
        <v>103769</v>
      </c>
      <c r="BS81" s="320">
        <v>33016</v>
      </c>
      <c r="BT81" s="320">
        <v>70753</v>
      </c>
      <c r="BU81" s="320">
        <v>300646</v>
      </c>
      <c r="BV81" s="320">
        <v>264231</v>
      </c>
      <c r="BW81" s="320">
        <v>36415</v>
      </c>
      <c r="BX81" s="320">
        <v>62939</v>
      </c>
      <c r="BY81" s="320">
        <v>9296</v>
      </c>
      <c r="BZ81" s="320">
        <v>53643</v>
      </c>
      <c r="CA81" s="320">
        <v>53113</v>
      </c>
      <c r="CB81" s="320">
        <v>19151</v>
      </c>
      <c r="CC81" s="320">
        <v>33962</v>
      </c>
      <c r="CD81" s="320">
        <v>118759</v>
      </c>
      <c r="CE81" s="320">
        <v>50123</v>
      </c>
      <c r="CF81" s="320">
        <v>68636</v>
      </c>
      <c r="CJ81" s="320">
        <v>389058</v>
      </c>
      <c r="CK81" s="320">
        <v>68518</v>
      </c>
      <c r="CL81" s="320">
        <v>320540</v>
      </c>
      <c r="CM81" s="320">
        <v>0</v>
      </c>
      <c r="CN81" s="320">
        <v>0</v>
      </c>
      <c r="CO81" s="320">
        <v>0</v>
      </c>
      <c r="CP81" s="320">
        <v>24669</v>
      </c>
      <c r="CQ81" s="320">
        <v>16602</v>
      </c>
      <c r="CR81" s="320">
        <v>8067</v>
      </c>
      <c r="CS81" s="320">
        <v>11830</v>
      </c>
      <c r="CT81" s="320">
        <v>290</v>
      </c>
      <c r="CU81" s="320">
        <v>11540</v>
      </c>
      <c r="CV81" s="320">
        <v>18820</v>
      </c>
      <c r="CW81" s="320">
        <v>0</v>
      </c>
      <c r="CX81" s="320">
        <v>18820</v>
      </c>
      <c r="CY81" s="320">
        <v>0</v>
      </c>
      <c r="CZ81" s="320">
        <v>0</v>
      </c>
      <c r="DA81" s="320">
        <v>0</v>
      </c>
      <c r="DB81" s="320">
        <v>0</v>
      </c>
      <c r="DC81" s="320">
        <v>0</v>
      </c>
      <c r="DD81" s="320">
        <v>0</v>
      </c>
      <c r="DE81" s="320">
        <v>0</v>
      </c>
      <c r="DF81" s="320">
        <v>0</v>
      </c>
      <c r="DG81" s="320">
        <v>0</v>
      </c>
      <c r="DH81" s="320">
        <v>0</v>
      </c>
      <c r="DI81" s="320">
        <v>0</v>
      </c>
      <c r="DJ81" s="320">
        <v>0</v>
      </c>
      <c r="DK81" s="320">
        <v>64562</v>
      </c>
      <c r="DL81" s="320">
        <v>68198</v>
      </c>
      <c r="DM81" s="320">
        <v>-3636</v>
      </c>
      <c r="DN81" s="320">
        <v>1511298</v>
      </c>
      <c r="DO81" s="320">
        <v>549407</v>
      </c>
      <c r="DP81" s="320">
        <v>961891</v>
      </c>
      <c r="DQ81" s="320">
        <v>101213</v>
      </c>
      <c r="DR81" s="320">
        <v>99948</v>
      </c>
      <c r="DS81" s="320">
        <v>1265</v>
      </c>
      <c r="DT81" s="320">
        <v>1612511</v>
      </c>
      <c r="DU81" s="320">
        <v>649355</v>
      </c>
      <c r="DV81" s="320">
        <v>963156</v>
      </c>
      <c r="DW81" s="320">
        <v>-3652</v>
      </c>
      <c r="DX81" s="320">
        <v>0</v>
      </c>
      <c r="DY81" s="320">
        <v>-3652</v>
      </c>
      <c r="DZ81" s="320">
        <v>-45</v>
      </c>
      <c r="EA81" s="320">
        <v>94649</v>
      </c>
      <c r="EB81" s="320">
        <v>4936</v>
      </c>
      <c r="EC81" s="320">
        <v>20364</v>
      </c>
      <c r="ED81" s="320">
        <v>212</v>
      </c>
      <c r="EE81" s="320">
        <v>0</v>
      </c>
      <c r="EF81" s="320">
        <v>110077</v>
      </c>
      <c r="EG81" s="320">
        <v>402364</v>
      </c>
      <c r="EH81" s="320">
        <v>334630</v>
      </c>
      <c r="EI81" s="320">
        <v>207925</v>
      </c>
      <c r="EJ81" s="320">
        <v>85324</v>
      </c>
      <c r="EK81" s="320">
        <v>1030243</v>
      </c>
      <c r="EL81" s="320">
        <v>-46475</v>
      </c>
      <c r="EM81" s="320">
        <v>50229</v>
      </c>
      <c r="EN81" s="320">
        <v>0</v>
      </c>
      <c r="EO81" s="320">
        <v>-60621</v>
      </c>
      <c r="EP81" s="320">
        <v>-1633</v>
      </c>
      <c r="EQ81" s="320">
        <v>-58014</v>
      </c>
      <c r="ER81" s="323">
        <f t="shared" si="26"/>
        <v>1727524</v>
      </c>
      <c r="ES81" s="323">
        <f t="shared" si="27"/>
        <v>1681049</v>
      </c>
      <c r="ET81" s="323">
        <f t="shared" si="28"/>
        <v>1681049</v>
      </c>
      <c r="EU81" s="323">
        <f t="shared" si="35"/>
        <v>46475</v>
      </c>
      <c r="EV81" s="323">
        <f t="shared" si="29"/>
        <v>650806</v>
      </c>
      <c r="EW81" s="323">
        <f t="shared" si="30"/>
        <v>550858</v>
      </c>
      <c r="EX81" s="323">
        <f t="shared" si="31"/>
        <v>550858</v>
      </c>
      <c r="EY81" s="323">
        <f t="shared" si="32"/>
        <v>320540</v>
      </c>
      <c r="EZ81" s="323">
        <f t="shared" si="33"/>
        <v>401859</v>
      </c>
      <c r="FA81" s="323">
        <f t="shared" si="34"/>
        <v>364179</v>
      </c>
      <c r="FB81" s="323">
        <f t="shared" si="36"/>
        <v>37680</v>
      </c>
      <c r="FC81" s="320">
        <v>1017351</v>
      </c>
      <c r="FD81" s="320">
        <v>1735804</v>
      </c>
      <c r="FE81" s="320">
        <v>35755</v>
      </c>
      <c r="FF81" s="320">
        <v>939723</v>
      </c>
      <c r="FG81" s="320">
        <v>11347</v>
      </c>
      <c r="FH81" s="320">
        <v>20000</v>
      </c>
      <c r="FI81" s="320">
        <v>79740</v>
      </c>
      <c r="FJ81" s="320">
        <v>3839720</v>
      </c>
      <c r="FK81" s="320">
        <v>30391</v>
      </c>
      <c r="FL81" s="320">
        <v>2215</v>
      </c>
      <c r="FM81" s="320">
        <v>3292</v>
      </c>
      <c r="FN81" s="320">
        <v>15917</v>
      </c>
      <c r="FO81" s="320">
        <v>23335</v>
      </c>
      <c r="FP81" s="320">
        <v>99266</v>
      </c>
      <c r="FQ81" s="320">
        <v>4014136</v>
      </c>
      <c r="FR81" s="320">
        <v>4586</v>
      </c>
      <c r="FT81" s="320">
        <v>2889</v>
      </c>
      <c r="FV81" s="320">
        <v>2537</v>
      </c>
      <c r="FW81" s="320">
        <v>110720</v>
      </c>
      <c r="FX81" s="320">
        <v>20167</v>
      </c>
      <c r="FY81" s="320">
        <v>140899</v>
      </c>
      <c r="FZ81" s="320">
        <v>4155035</v>
      </c>
      <c r="GA81" s="320">
        <v>0</v>
      </c>
      <c r="GB81" s="320">
        <v>57994</v>
      </c>
      <c r="GC81" s="320">
        <v>148892</v>
      </c>
      <c r="GD81" s="320">
        <v>16476</v>
      </c>
      <c r="GE81" s="320">
        <v>4977</v>
      </c>
      <c r="GG81" s="320">
        <v>228339</v>
      </c>
      <c r="GH81" s="320">
        <v>0</v>
      </c>
      <c r="GI81" s="320">
        <v>0</v>
      </c>
      <c r="GJ81" s="320">
        <v>535498</v>
      </c>
      <c r="GK81" s="320">
        <v>1403784</v>
      </c>
      <c r="GL81" s="320">
        <v>200371</v>
      </c>
      <c r="GN81" s="320">
        <v>0</v>
      </c>
      <c r="GO81" s="320">
        <v>2139653</v>
      </c>
      <c r="GP81" s="320">
        <v>1787043</v>
      </c>
      <c r="GQ81" s="320">
        <v>173190</v>
      </c>
      <c r="GR81" s="320">
        <v>1613853</v>
      </c>
      <c r="GS81" s="320">
        <v>1787043</v>
      </c>
      <c r="GT81" s="320">
        <v>1017351</v>
      </c>
      <c r="GU81" s="320">
        <v>110720</v>
      </c>
      <c r="GV81" s="325">
        <f t="shared" si="37"/>
        <v>1662149</v>
      </c>
      <c r="GW81" s="325">
        <f t="shared" si="38"/>
        <v>24753</v>
      </c>
      <c r="GX81" s="325">
        <f t="shared" si="39"/>
        <v>1637396</v>
      </c>
      <c r="GY81" s="315"/>
      <c r="GZ81" s="315"/>
      <c r="HA81" s="315"/>
      <c r="HB81" s="323"/>
      <c r="HC81" s="315"/>
      <c r="HD81" s="315"/>
      <c r="HE81" s="315"/>
      <c r="HF81" s="315"/>
      <c r="HG81" s="315"/>
      <c r="HH81" s="315"/>
      <c r="HI81" s="315"/>
      <c r="HJ81" s="315"/>
      <c r="HK81" s="315"/>
      <c r="HL81" s="315"/>
      <c r="HM81" s="315"/>
      <c r="HN81" s="315"/>
      <c r="HO81" s="315"/>
      <c r="HP81" s="315"/>
      <c r="HQ81" s="315"/>
      <c r="HR81" s="315"/>
      <c r="HS81" s="315"/>
      <c r="HT81" s="315"/>
      <c r="HU81" s="315"/>
      <c r="HV81" s="315"/>
      <c r="HW81" s="315"/>
      <c r="HX81" s="315"/>
      <c r="HY81" s="315"/>
      <c r="HZ81" s="315"/>
      <c r="IA81" s="315"/>
      <c r="IB81" s="315"/>
      <c r="IC81" s="315"/>
      <c r="ID81" s="315"/>
      <c r="IE81" s="315"/>
      <c r="IF81" s="315"/>
      <c r="IG81" s="315"/>
      <c r="IH81" s="315"/>
      <c r="II81" s="315"/>
      <c r="IJ81" s="315"/>
      <c r="IK81" s="315"/>
      <c r="IL81" s="315"/>
      <c r="IM81" s="315"/>
      <c r="IN81" s="315"/>
      <c r="IO81" s="315"/>
      <c r="IP81" s="315"/>
      <c r="IQ81" s="315"/>
      <c r="IR81" s="315"/>
      <c r="IS81" s="315"/>
      <c r="IT81" s="315"/>
      <c r="IU81" s="315"/>
      <c r="IV81" s="315"/>
      <c r="IW81" s="315"/>
      <c r="IX81" s="315"/>
      <c r="IY81" s="315"/>
      <c r="IZ81" s="315"/>
      <c r="JA81" s="315"/>
      <c r="JB81" s="315"/>
      <c r="JC81" s="315"/>
      <c r="JD81" s="315"/>
      <c r="JE81" s="315"/>
      <c r="JF81" s="315"/>
      <c r="JG81" s="315"/>
      <c r="JH81" s="315"/>
      <c r="JI81" s="315"/>
      <c r="JJ81" s="315"/>
      <c r="JK81" s="315"/>
      <c r="JL81" s="315"/>
      <c r="JM81" s="315"/>
      <c r="JN81" s="315"/>
      <c r="JO81" s="315"/>
      <c r="JP81" s="315"/>
      <c r="JQ81" s="315"/>
      <c r="JR81" s="315"/>
      <c r="JS81" s="315"/>
      <c r="JT81" s="315"/>
      <c r="JU81" s="315"/>
      <c r="JV81" s="315"/>
      <c r="JW81" s="315"/>
      <c r="JX81" s="315"/>
      <c r="JY81" s="315"/>
      <c r="JZ81" s="315"/>
      <c r="KA81" s="315"/>
      <c r="KB81" s="315"/>
      <c r="KC81" s="315"/>
      <c r="KD81" s="315"/>
      <c r="KE81" s="315"/>
      <c r="KF81" s="315"/>
      <c r="KG81" s="315"/>
      <c r="KH81" s="315"/>
      <c r="KI81" s="315"/>
      <c r="KJ81" s="315"/>
      <c r="KK81" s="315"/>
      <c r="KL81" s="315"/>
      <c r="KM81" s="315"/>
      <c r="KN81" s="315"/>
      <c r="KO81" s="315"/>
      <c r="KP81" s="315"/>
      <c r="KQ81" s="315"/>
      <c r="KR81" s="315"/>
      <c r="KS81" s="315"/>
      <c r="KT81" s="315"/>
      <c r="KU81" s="315"/>
      <c r="KV81" s="315"/>
      <c r="KW81" s="315"/>
      <c r="KX81" s="315"/>
      <c r="KY81" s="315"/>
      <c r="KZ81" s="315"/>
      <c r="LA81" s="315"/>
      <c r="LB81" s="315"/>
      <c r="LC81" s="315"/>
      <c r="LD81" s="315"/>
      <c r="LE81" s="315"/>
      <c r="LF81" s="315"/>
      <c r="LG81" s="315"/>
      <c r="LH81" s="315"/>
      <c r="LI81" s="315"/>
      <c r="LJ81" s="315"/>
      <c r="LK81" s="315"/>
      <c r="LL81" s="315"/>
      <c r="LM81" s="315"/>
      <c r="LN81" s="315"/>
      <c r="LO81" s="315"/>
      <c r="LP81" s="315"/>
      <c r="LQ81" s="315"/>
      <c r="LR81" s="315"/>
      <c r="LS81" s="315"/>
      <c r="LT81" s="315"/>
      <c r="LU81" s="315"/>
      <c r="LV81" s="315"/>
      <c r="LW81" s="315"/>
      <c r="LX81" s="315"/>
      <c r="LY81" s="315"/>
      <c r="LZ81" s="315"/>
      <c r="MA81" s="315"/>
      <c r="MB81" s="315"/>
      <c r="MC81" s="315"/>
      <c r="MD81" s="315"/>
      <c r="ME81" s="315"/>
      <c r="MF81" s="315"/>
      <c r="MG81" s="315"/>
      <c r="MH81" s="315"/>
      <c r="MI81" s="315"/>
      <c r="MJ81" s="315"/>
      <c r="MK81" s="315"/>
      <c r="ML81" s="315"/>
      <c r="MM81" s="315"/>
      <c r="MN81" s="315"/>
      <c r="MO81" s="315"/>
      <c r="MP81" s="315"/>
      <c r="MQ81" s="315"/>
      <c r="MR81" s="315"/>
      <c r="MS81" s="315"/>
      <c r="MT81" s="315"/>
      <c r="MU81" s="315"/>
      <c r="MV81" s="315"/>
      <c r="MW81" s="315"/>
      <c r="MX81" s="315"/>
      <c r="MY81" s="315"/>
      <c r="MZ81" s="315"/>
      <c r="NA81" s="315"/>
      <c r="NB81" s="315"/>
      <c r="NC81" s="315"/>
      <c r="ND81" s="315"/>
      <c r="NE81" s="315"/>
      <c r="NF81" s="315"/>
      <c r="NG81" s="315"/>
      <c r="NH81" s="315"/>
      <c r="NI81" s="315"/>
      <c r="NJ81" s="315"/>
      <c r="NK81" s="315"/>
      <c r="NL81" s="315"/>
      <c r="NM81" s="315"/>
      <c r="NN81" s="315"/>
      <c r="NO81" s="315"/>
      <c r="NP81" s="315"/>
      <c r="NQ81" s="315"/>
      <c r="NR81" s="315"/>
      <c r="NS81" s="315"/>
      <c r="NT81" s="315"/>
      <c r="NU81" s="315"/>
      <c r="NV81" s="315"/>
      <c r="NW81" s="315"/>
      <c r="NX81" s="315"/>
      <c r="NY81" s="315"/>
      <c r="NZ81" s="315"/>
      <c r="OA81" s="315"/>
      <c r="OB81" s="315"/>
      <c r="OC81" s="315"/>
      <c r="OD81" s="315"/>
      <c r="OE81" s="315"/>
      <c r="OF81" s="315"/>
      <c r="OG81" s="315"/>
      <c r="OH81" s="315"/>
      <c r="OI81" s="315"/>
      <c r="OJ81" s="315"/>
      <c r="OK81" s="315"/>
      <c r="OL81" s="315"/>
      <c r="OM81" s="315"/>
      <c r="ON81" s="315"/>
      <c r="OO81" s="315"/>
      <c r="OP81" s="315"/>
      <c r="OQ81" s="315"/>
      <c r="OR81" s="315"/>
      <c r="OS81" s="315"/>
      <c r="OT81" s="315"/>
      <c r="OU81" s="315"/>
      <c r="OV81" s="315"/>
      <c r="OW81" s="315"/>
      <c r="OX81" s="315"/>
      <c r="OY81" s="315"/>
      <c r="OZ81" s="315"/>
      <c r="PA81" s="315"/>
      <c r="PB81" s="315"/>
      <c r="PC81" s="315"/>
      <c r="PD81" s="315"/>
      <c r="PE81" s="315"/>
      <c r="PF81" s="315"/>
      <c r="PG81" s="315"/>
      <c r="PH81" s="315"/>
      <c r="PI81" s="315"/>
      <c r="PJ81" s="315"/>
      <c r="PK81" s="315"/>
      <c r="PL81" s="315"/>
      <c r="PM81" s="315"/>
      <c r="PN81" s="315"/>
      <c r="PO81" s="315"/>
      <c r="PP81" s="315"/>
      <c r="PQ81" s="315"/>
      <c r="PR81" s="315"/>
      <c r="PS81" s="315"/>
      <c r="PT81" s="315"/>
      <c r="PU81" s="315"/>
      <c r="PV81" s="315"/>
      <c r="PW81" s="315"/>
      <c r="PX81" s="315"/>
      <c r="PY81" s="315"/>
      <c r="PZ81" s="315"/>
      <c r="QA81" s="315"/>
      <c r="QB81" s="315"/>
      <c r="QC81" s="315"/>
      <c r="QD81" s="315"/>
      <c r="QE81" s="315"/>
      <c r="QF81" s="315"/>
      <c r="QG81" s="315"/>
      <c r="QH81" s="315"/>
      <c r="QI81" s="315"/>
      <c r="QJ81" s="315"/>
      <c r="QK81" s="315"/>
      <c r="QL81" s="315"/>
      <c r="QM81" s="315"/>
      <c r="QN81" s="315"/>
      <c r="QO81" s="315"/>
      <c r="QP81" s="315"/>
      <c r="QQ81" s="315"/>
      <c r="QR81" s="315"/>
      <c r="QS81" s="315"/>
      <c r="QT81" s="315"/>
      <c r="QU81" s="315"/>
      <c r="QV81" s="315"/>
      <c r="QW81" s="315"/>
      <c r="QX81" s="315"/>
      <c r="QY81" s="315"/>
      <c r="QZ81" s="315"/>
      <c r="RA81" s="315"/>
      <c r="RB81" s="315"/>
      <c r="RC81" s="315"/>
      <c r="RD81" s="315"/>
      <c r="RE81" s="315"/>
      <c r="RF81" s="315"/>
      <c r="RG81" s="315"/>
      <c r="RH81" s="315"/>
      <c r="RI81" s="315"/>
      <c r="RJ81" s="315"/>
      <c r="RK81" s="315"/>
      <c r="RL81" s="315"/>
      <c r="RM81" s="315"/>
      <c r="RN81" s="315"/>
      <c r="RO81" s="315"/>
      <c r="RP81" s="315"/>
      <c r="RQ81" s="315"/>
      <c r="RR81" s="315"/>
      <c r="RS81" s="315"/>
      <c r="RT81" s="315"/>
      <c r="RU81" s="315"/>
      <c r="RV81" s="315"/>
      <c r="RW81" s="315"/>
      <c r="RX81" s="315"/>
      <c r="RY81" s="315"/>
      <c r="RZ81" s="315"/>
      <c r="SA81" s="315"/>
      <c r="SB81" s="315"/>
      <c r="SC81" s="315"/>
      <c r="SD81" s="315"/>
      <c r="SE81" s="315"/>
      <c r="SF81" s="315"/>
      <c r="SG81" s="315"/>
      <c r="SH81" s="315"/>
      <c r="SI81" s="315"/>
      <c r="SJ81" s="315"/>
      <c r="SK81" s="315"/>
      <c r="SL81" s="315"/>
      <c r="SM81" s="315"/>
      <c r="SN81" s="315"/>
      <c r="SO81" s="315"/>
      <c r="SP81" s="315"/>
      <c r="SQ81" s="315"/>
      <c r="SR81" s="315"/>
      <c r="SS81" s="315"/>
      <c r="ST81" s="315"/>
      <c r="SU81" s="315"/>
      <c r="SV81" s="315"/>
      <c r="SW81" s="315"/>
      <c r="SX81" s="315"/>
      <c r="SY81" s="315"/>
      <c r="SZ81" s="315"/>
      <c r="TA81" s="315"/>
      <c r="TB81" s="315"/>
      <c r="TC81" s="315"/>
      <c r="TD81" s="315"/>
      <c r="TE81" s="315"/>
      <c r="TF81" s="315"/>
      <c r="TG81" s="315"/>
      <c r="TH81" s="315"/>
      <c r="TI81" s="315"/>
      <c r="TJ81" s="315"/>
      <c r="TK81" s="315"/>
      <c r="TL81" s="315"/>
      <c r="TM81" s="315"/>
      <c r="TN81" s="315"/>
      <c r="TO81" s="315"/>
      <c r="TP81" s="315"/>
      <c r="TQ81" s="315"/>
      <c r="TR81" s="315"/>
      <c r="TS81" s="315"/>
      <c r="TT81" s="315"/>
      <c r="TU81" s="315"/>
      <c r="TV81" s="315"/>
      <c r="TW81" s="315"/>
      <c r="TX81" s="315"/>
      <c r="TY81" s="315"/>
      <c r="TZ81" s="315"/>
      <c r="UA81" s="315"/>
      <c r="UB81" s="315"/>
      <c r="UC81" s="315"/>
      <c r="UD81" s="315"/>
    </row>
    <row r="82" spans="1:550" s="320" customFormat="1">
      <c r="A82" s="28" t="s">
        <v>579</v>
      </c>
      <c r="B82" s="28" t="s">
        <v>567</v>
      </c>
      <c r="C82" s="29" t="s">
        <v>242</v>
      </c>
      <c r="D82" s="29" t="s">
        <v>255</v>
      </c>
      <c r="E82" s="105" t="s">
        <v>184</v>
      </c>
      <c r="F82" s="31">
        <v>12</v>
      </c>
      <c r="G82" s="320">
        <v>27400</v>
      </c>
      <c r="H82" s="320">
        <v>12924</v>
      </c>
      <c r="I82" s="320">
        <v>6300</v>
      </c>
      <c r="J82" s="320">
        <v>3434</v>
      </c>
      <c r="K82" s="320">
        <v>112807</v>
      </c>
      <c r="L82" s="320">
        <v>112807</v>
      </c>
      <c r="M82" s="320">
        <v>22764</v>
      </c>
      <c r="N82" s="320">
        <v>3498</v>
      </c>
      <c r="O82" s="320">
        <v>-7462</v>
      </c>
      <c r="P82" s="320">
        <v>-3964</v>
      </c>
      <c r="Q82" s="320">
        <v>0</v>
      </c>
      <c r="R82" s="320">
        <v>-3964</v>
      </c>
      <c r="S82" s="320">
        <v>18800</v>
      </c>
      <c r="T82" s="320">
        <v>0</v>
      </c>
      <c r="U82" s="320">
        <v>0</v>
      </c>
      <c r="V82" s="320">
        <v>0</v>
      </c>
      <c r="W82" s="320">
        <v>0</v>
      </c>
      <c r="X82" s="320">
        <v>0</v>
      </c>
      <c r="Y82" s="320">
        <v>0</v>
      </c>
      <c r="Z82" s="320">
        <v>0</v>
      </c>
      <c r="AA82" s="320">
        <v>900</v>
      </c>
      <c r="AB82" s="320">
        <v>-856</v>
      </c>
      <c r="AC82" s="320">
        <v>0</v>
      </c>
      <c r="AD82" s="320">
        <v>-856</v>
      </c>
      <c r="AE82" s="320">
        <v>44</v>
      </c>
      <c r="AF82" s="320">
        <v>124</v>
      </c>
      <c r="AG82" s="320">
        <v>161</v>
      </c>
      <c r="AH82" s="320">
        <v>285</v>
      </c>
      <c r="AI82" s="320">
        <v>1181</v>
      </c>
      <c r="AJ82" s="320">
        <v>-1025</v>
      </c>
      <c r="AK82" s="320">
        <v>156</v>
      </c>
      <c r="AL82" s="320">
        <v>0</v>
      </c>
      <c r="AM82" s="320">
        <v>0</v>
      </c>
      <c r="AN82" s="320">
        <v>0</v>
      </c>
      <c r="AO82" s="320">
        <v>0</v>
      </c>
      <c r="AP82" s="320">
        <v>0</v>
      </c>
      <c r="AQ82" s="320">
        <v>0</v>
      </c>
      <c r="AR82" s="320">
        <v>0</v>
      </c>
      <c r="AS82" s="320">
        <v>0</v>
      </c>
      <c r="AT82" s="320">
        <v>0</v>
      </c>
      <c r="AU82" s="320">
        <v>24969</v>
      </c>
      <c r="AV82" s="320">
        <v>3498</v>
      </c>
      <c r="AW82" s="320">
        <v>0</v>
      </c>
      <c r="AX82" s="320">
        <v>-9182</v>
      </c>
      <c r="AY82" s="320">
        <v>-5684</v>
      </c>
      <c r="AZ82" s="320">
        <v>0</v>
      </c>
      <c r="BA82" s="320">
        <v>-5684</v>
      </c>
      <c r="BB82" s="320">
        <v>19285</v>
      </c>
      <c r="BC82" s="315">
        <v>22764</v>
      </c>
      <c r="BD82" s="315">
        <v>2205</v>
      </c>
      <c r="BE82" s="315">
        <v>18800</v>
      </c>
      <c r="BF82" s="315">
        <v>485</v>
      </c>
      <c r="BG82" s="315">
        <v>-3964</v>
      </c>
      <c r="BH82" s="315">
        <v>-1720</v>
      </c>
      <c r="BI82" s="320">
        <v>57219</v>
      </c>
      <c r="BJ82" s="320">
        <v>-13619</v>
      </c>
      <c r="BK82" s="320">
        <v>9182</v>
      </c>
      <c r="BL82" s="320">
        <v>-4437</v>
      </c>
      <c r="BM82" s="320">
        <v>-4437</v>
      </c>
      <c r="BN82" s="320">
        <v>52782</v>
      </c>
      <c r="BO82" s="320">
        <v>46889</v>
      </c>
      <c r="BP82" s="320">
        <v>3113</v>
      </c>
      <c r="BQ82" s="320">
        <v>43776</v>
      </c>
      <c r="BR82" s="320">
        <v>10110</v>
      </c>
      <c r="BS82" s="320">
        <v>1959</v>
      </c>
      <c r="BT82" s="320">
        <v>8151</v>
      </c>
      <c r="BU82" s="320">
        <v>8577</v>
      </c>
      <c r="BV82" s="320">
        <v>7022</v>
      </c>
      <c r="BW82" s="320">
        <v>1555</v>
      </c>
      <c r="BX82" s="320">
        <v>5765</v>
      </c>
      <c r="BY82" s="320">
        <v>1502</v>
      </c>
      <c r="BZ82" s="320">
        <v>4263</v>
      </c>
      <c r="CA82" s="320">
        <v>8113</v>
      </c>
      <c r="CB82" s="320">
        <v>4174</v>
      </c>
      <c r="CC82" s="320">
        <v>3939</v>
      </c>
      <c r="CD82" s="320">
        <v>11681</v>
      </c>
      <c r="CE82" s="320">
        <v>585</v>
      </c>
      <c r="CF82" s="320">
        <v>11096</v>
      </c>
      <c r="CJ82" s="320">
        <v>32049</v>
      </c>
      <c r="CK82" s="320">
        <v>4816</v>
      </c>
      <c r="CL82" s="320">
        <v>27233</v>
      </c>
      <c r="CM82" s="320">
        <v>0</v>
      </c>
      <c r="CN82" s="320">
        <v>0</v>
      </c>
      <c r="CO82" s="320">
        <v>0</v>
      </c>
      <c r="CP82" s="320">
        <v>1267</v>
      </c>
      <c r="CQ82" s="320">
        <v>242</v>
      </c>
      <c r="CR82" s="320">
        <v>1025</v>
      </c>
      <c r="CS82" s="320">
        <v>2803</v>
      </c>
      <c r="CT82" s="320">
        <v>18</v>
      </c>
      <c r="CU82" s="320">
        <v>2785</v>
      </c>
      <c r="CV82" s="320">
        <v>957</v>
      </c>
      <c r="CW82" s="320">
        <v>0</v>
      </c>
      <c r="CX82" s="320">
        <v>957</v>
      </c>
      <c r="CY82" s="320">
        <v>0</v>
      </c>
      <c r="CZ82" s="320">
        <v>0</v>
      </c>
      <c r="DA82" s="320">
        <v>0</v>
      </c>
      <c r="DB82" s="320">
        <v>0</v>
      </c>
      <c r="DC82" s="320">
        <v>0</v>
      </c>
      <c r="DD82" s="320">
        <v>0</v>
      </c>
      <c r="DE82" s="320">
        <v>0</v>
      </c>
      <c r="DF82" s="320">
        <v>0</v>
      </c>
      <c r="DG82" s="320">
        <v>0</v>
      </c>
      <c r="DH82" s="320">
        <v>0</v>
      </c>
      <c r="DI82" s="320">
        <v>0</v>
      </c>
      <c r="DJ82" s="320">
        <v>327</v>
      </c>
      <c r="DK82" s="320">
        <v>2923</v>
      </c>
      <c r="DL82" s="320">
        <v>2185</v>
      </c>
      <c r="DM82" s="320">
        <v>738</v>
      </c>
      <c r="DN82" s="320">
        <v>131134</v>
      </c>
      <c r="DO82" s="320">
        <v>25616</v>
      </c>
      <c r="DP82" s="320">
        <v>105518</v>
      </c>
      <c r="DQ82" s="320">
        <v>0</v>
      </c>
      <c r="DR82" s="320">
        <v>0</v>
      </c>
      <c r="DS82" s="320">
        <v>0</v>
      </c>
      <c r="DT82" s="320">
        <v>131134</v>
      </c>
      <c r="DU82" s="320">
        <v>25616</v>
      </c>
      <c r="DV82" s="320">
        <v>105518</v>
      </c>
      <c r="DW82" s="320">
        <v>-379</v>
      </c>
      <c r="DX82" s="320">
        <v>-69</v>
      </c>
      <c r="DY82" s="320">
        <v>-448</v>
      </c>
      <c r="DZ82" s="320">
        <v>0</v>
      </c>
      <c r="EA82" s="320">
        <v>9626</v>
      </c>
      <c r="EB82" s="320">
        <v>283</v>
      </c>
      <c r="EC82" s="320">
        <v>2784</v>
      </c>
      <c r="ED82" s="320">
        <v>0</v>
      </c>
      <c r="EE82" s="320">
        <v>0</v>
      </c>
      <c r="EF82" s="320">
        <v>12127</v>
      </c>
      <c r="EG82" s="320">
        <v>97073</v>
      </c>
      <c r="EH82" s="320">
        <v>6678</v>
      </c>
      <c r="EI82" s="320">
        <v>9056</v>
      </c>
      <c r="EJ82" s="320">
        <v>8784</v>
      </c>
      <c r="EK82" s="320">
        <v>121591</v>
      </c>
      <c r="EL82" s="320">
        <v>3567</v>
      </c>
      <c r="EM82" s="320">
        <v>375</v>
      </c>
      <c r="EN82" s="320">
        <v>0</v>
      </c>
      <c r="EO82" s="320">
        <v>-13994</v>
      </c>
      <c r="EP82" s="320">
        <v>0</v>
      </c>
      <c r="EQ82" s="320">
        <v>-10121</v>
      </c>
      <c r="ER82" s="323">
        <f t="shared" si="26"/>
        <v>143544</v>
      </c>
      <c r="ES82" s="323">
        <f t="shared" si="27"/>
        <v>147111</v>
      </c>
      <c r="ET82" s="323">
        <f t="shared" si="28"/>
        <v>147111</v>
      </c>
      <c r="EU82" s="323">
        <f t="shared" si="35"/>
        <v>-3567</v>
      </c>
      <c r="EV82" s="323">
        <f t="shared" si="29"/>
        <v>25520</v>
      </c>
      <c r="EW82" s="323">
        <f t="shared" si="30"/>
        <v>25520</v>
      </c>
      <c r="EX82" s="323">
        <f t="shared" si="31"/>
        <v>25520</v>
      </c>
      <c r="EY82" s="323">
        <f t="shared" si="32"/>
        <v>27233</v>
      </c>
      <c r="EZ82" s="323">
        <f t="shared" si="33"/>
        <v>8577</v>
      </c>
      <c r="FA82" s="323">
        <f t="shared" si="34"/>
        <v>7022</v>
      </c>
      <c r="FB82" s="323">
        <f t="shared" si="36"/>
        <v>1555</v>
      </c>
      <c r="FC82" s="320">
        <v>0</v>
      </c>
      <c r="FD82" s="320">
        <v>166353</v>
      </c>
      <c r="FE82" s="320">
        <v>13444</v>
      </c>
      <c r="FF82" s="320">
        <v>102528</v>
      </c>
      <c r="FG82" s="320">
        <v>254</v>
      </c>
      <c r="FH82" s="320">
        <v>132</v>
      </c>
      <c r="FI82" s="320">
        <v>9550</v>
      </c>
      <c r="FJ82" s="320">
        <v>292261</v>
      </c>
      <c r="FK82" s="320">
        <v>1824</v>
      </c>
      <c r="FL82" s="320">
        <v>0</v>
      </c>
      <c r="FM82" s="320">
        <v>299</v>
      </c>
      <c r="FN82" s="320">
        <v>0</v>
      </c>
      <c r="FO82" s="320">
        <v>314</v>
      </c>
      <c r="FP82" s="320">
        <v>636</v>
      </c>
      <c r="FQ82" s="320">
        <v>295334</v>
      </c>
      <c r="FR82" s="320">
        <v>0</v>
      </c>
      <c r="FT82" s="320">
        <v>2050</v>
      </c>
      <c r="FV82" s="320">
        <v>845</v>
      </c>
      <c r="FW82" s="320">
        <v>9074</v>
      </c>
      <c r="FX82" s="320">
        <v>14949</v>
      </c>
      <c r="FY82" s="320">
        <v>26918</v>
      </c>
      <c r="FZ82" s="320">
        <v>322252</v>
      </c>
      <c r="GA82" s="320">
        <v>0</v>
      </c>
      <c r="GB82" s="320">
        <v>3302</v>
      </c>
      <c r="GC82" s="320">
        <v>12914</v>
      </c>
      <c r="GD82" s="320">
        <v>288</v>
      </c>
      <c r="GE82" s="320">
        <v>0</v>
      </c>
      <c r="GG82" s="320">
        <v>16504</v>
      </c>
      <c r="GH82" s="320">
        <v>0</v>
      </c>
      <c r="GI82" s="320">
        <v>0</v>
      </c>
      <c r="GJ82" s="320">
        <v>83646</v>
      </c>
      <c r="GK82" s="320">
        <v>147424</v>
      </c>
      <c r="GL82" s="320">
        <v>2611</v>
      </c>
      <c r="GN82" s="320">
        <v>0</v>
      </c>
      <c r="GO82" s="320">
        <v>233681</v>
      </c>
      <c r="GP82" s="320">
        <v>72067</v>
      </c>
      <c r="GQ82" s="320">
        <v>19285</v>
      </c>
      <c r="GR82" s="320">
        <v>52782</v>
      </c>
      <c r="GS82" s="320">
        <v>72067</v>
      </c>
      <c r="GT82" s="320">
        <v>0</v>
      </c>
      <c r="GU82" s="320">
        <v>9074</v>
      </c>
      <c r="GV82" s="325">
        <f t="shared" si="37"/>
        <v>153337</v>
      </c>
      <c r="GW82" s="325">
        <f t="shared" si="38"/>
        <v>14949</v>
      </c>
      <c r="GX82" s="325">
        <f t="shared" si="39"/>
        <v>138388</v>
      </c>
      <c r="GY82" s="315"/>
      <c r="GZ82" s="315"/>
      <c r="HA82" s="315"/>
      <c r="HB82" s="323"/>
      <c r="HC82" s="315"/>
      <c r="HD82" s="315"/>
      <c r="HE82" s="315"/>
      <c r="HF82" s="315"/>
      <c r="HG82" s="315"/>
      <c r="HH82" s="315"/>
      <c r="HI82" s="315"/>
      <c r="HJ82" s="315"/>
      <c r="HK82" s="315"/>
      <c r="HL82" s="315"/>
      <c r="HM82" s="315"/>
      <c r="HN82" s="315"/>
      <c r="HO82" s="315"/>
      <c r="HP82" s="315"/>
      <c r="HQ82" s="315"/>
      <c r="HR82" s="315"/>
      <c r="HS82" s="315"/>
      <c r="HT82" s="315"/>
      <c r="HU82" s="315"/>
      <c r="HV82" s="315"/>
      <c r="HW82" s="315"/>
      <c r="HX82" s="315"/>
      <c r="HY82" s="315"/>
      <c r="HZ82" s="315"/>
      <c r="IA82" s="315"/>
      <c r="IB82" s="315"/>
      <c r="IC82" s="315"/>
      <c r="ID82" s="315"/>
      <c r="IE82" s="315"/>
      <c r="IF82" s="315"/>
      <c r="IG82" s="315"/>
      <c r="IH82" s="315"/>
      <c r="II82" s="315"/>
      <c r="IJ82" s="315"/>
      <c r="IK82" s="315"/>
      <c r="IL82" s="315"/>
      <c r="IM82" s="315"/>
      <c r="IN82" s="315"/>
      <c r="IO82" s="315"/>
      <c r="IP82" s="315"/>
      <c r="IQ82" s="315"/>
      <c r="IR82" s="315"/>
      <c r="IS82" s="315"/>
      <c r="IT82" s="315"/>
      <c r="IU82" s="315"/>
      <c r="IV82" s="315"/>
      <c r="IW82" s="315"/>
      <c r="IX82" s="315"/>
      <c r="IY82" s="315"/>
      <c r="IZ82" s="315"/>
      <c r="JA82" s="315"/>
      <c r="JB82" s="315"/>
      <c r="JC82" s="315"/>
      <c r="JD82" s="315"/>
      <c r="JE82" s="315"/>
      <c r="JF82" s="315"/>
      <c r="JG82" s="315"/>
      <c r="JH82" s="315"/>
      <c r="JI82" s="315"/>
      <c r="JJ82" s="315"/>
      <c r="JK82" s="315"/>
      <c r="JL82" s="315"/>
      <c r="JM82" s="315"/>
      <c r="JN82" s="315"/>
      <c r="JO82" s="315"/>
      <c r="JP82" s="315"/>
      <c r="JQ82" s="315"/>
      <c r="JR82" s="315"/>
      <c r="JS82" s="315"/>
      <c r="JT82" s="315"/>
      <c r="JU82" s="315"/>
      <c r="JV82" s="315"/>
      <c r="JW82" s="315"/>
      <c r="JX82" s="315"/>
      <c r="JY82" s="315"/>
      <c r="JZ82" s="315"/>
      <c r="KA82" s="315"/>
      <c r="KB82" s="315"/>
      <c r="KC82" s="315"/>
      <c r="KD82" s="315"/>
      <c r="KE82" s="315"/>
      <c r="KF82" s="315"/>
      <c r="KG82" s="315"/>
      <c r="KH82" s="315"/>
      <c r="KI82" s="315"/>
      <c r="KJ82" s="315"/>
      <c r="KK82" s="315"/>
      <c r="KL82" s="315"/>
      <c r="KM82" s="315"/>
      <c r="KN82" s="315"/>
      <c r="KO82" s="315"/>
      <c r="KP82" s="315"/>
      <c r="KQ82" s="315"/>
      <c r="KR82" s="315"/>
      <c r="KS82" s="315"/>
      <c r="KT82" s="315"/>
      <c r="KU82" s="315"/>
      <c r="KV82" s="315"/>
      <c r="KW82" s="315"/>
      <c r="KX82" s="315"/>
      <c r="KY82" s="315"/>
      <c r="KZ82" s="315"/>
      <c r="LA82" s="315"/>
      <c r="LB82" s="315"/>
      <c r="LC82" s="315"/>
      <c r="LD82" s="315"/>
      <c r="LE82" s="315"/>
      <c r="LF82" s="315"/>
      <c r="LG82" s="315"/>
      <c r="LH82" s="315"/>
      <c r="LI82" s="315"/>
      <c r="LJ82" s="315"/>
      <c r="LK82" s="315"/>
      <c r="LL82" s="315"/>
      <c r="LM82" s="315"/>
      <c r="LN82" s="315"/>
      <c r="LO82" s="315"/>
      <c r="LP82" s="315"/>
      <c r="LQ82" s="315"/>
      <c r="LR82" s="315"/>
      <c r="LS82" s="315"/>
      <c r="LT82" s="315"/>
      <c r="LU82" s="315"/>
      <c r="LV82" s="315"/>
      <c r="LW82" s="315"/>
      <c r="LX82" s="315"/>
      <c r="LY82" s="315"/>
      <c r="LZ82" s="315"/>
      <c r="MA82" s="315"/>
      <c r="MB82" s="315"/>
      <c r="MC82" s="315"/>
      <c r="MD82" s="315"/>
      <c r="ME82" s="315"/>
      <c r="MF82" s="315"/>
      <c r="MG82" s="315"/>
      <c r="MH82" s="315"/>
      <c r="MI82" s="315"/>
      <c r="MJ82" s="315"/>
      <c r="MK82" s="315"/>
      <c r="ML82" s="315"/>
      <c r="MM82" s="315"/>
      <c r="MN82" s="315"/>
      <c r="MO82" s="315"/>
      <c r="MP82" s="315"/>
      <c r="MQ82" s="315"/>
      <c r="MR82" s="315"/>
      <c r="MS82" s="315"/>
      <c r="MT82" s="315"/>
      <c r="MU82" s="315"/>
      <c r="MV82" s="315"/>
      <c r="MW82" s="315"/>
      <c r="MX82" s="315"/>
      <c r="MY82" s="315"/>
      <c r="MZ82" s="315"/>
      <c r="NA82" s="315"/>
      <c r="NB82" s="315"/>
      <c r="NC82" s="315"/>
      <c r="ND82" s="315"/>
      <c r="NE82" s="315"/>
      <c r="NF82" s="315"/>
      <c r="NG82" s="315"/>
      <c r="NH82" s="315"/>
      <c r="NI82" s="315"/>
      <c r="NJ82" s="315"/>
      <c r="NK82" s="315"/>
      <c r="NL82" s="315"/>
      <c r="NM82" s="315"/>
      <c r="NN82" s="315"/>
      <c r="NO82" s="315"/>
      <c r="NP82" s="315"/>
      <c r="NQ82" s="315"/>
      <c r="NR82" s="315"/>
      <c r="NS82" s="315"/>
      <c r="NT82" s="315"/>
      <c r="NU82" s="315"/>
      <c r="NV82" s="315"/>
      <c r="NW82" s="315"/>
      <c r="NX82" s="315"/>
      <c r="NY82" s="315"/>
      <c r="NZ82" s="315"/>
      <c r="OA82" s="315"/>
      <c r="OB82" s="315"/>
      <c r="OC82" s="315"/>
      <c r="OD82" s="315"/>
      <c r="OE82" s="315"/>
      <c r="OF82" s="315"/>
      <c r="OG82" s="315"/>
      <c r="OH82" s="315"/>
      <c r="OI82" s="315"/>
      <c r="OJ82" s="315"/>
      <c r="OK82" s="315"/>
      <c r="OL82" s="315"/>
      <c r="OM82" s="315"/>
      <c r="ON82" s="315"/>
      <c r="OO82" s="315"/>
      <c r="OP82" s="315"/>
      <c r="OQ82" s="315"/>
      <c r="OR82" s="315"/>
      <c r="OS82" s="315"/>
      <c r="OT82" s="315"/>
      <c r="OU82" s="315"/>
      <c r="OV82" s="315"/>
      <c r="OW82" s="315"/>
      <c r="OX82" s="315"/>
      <c r="OY82" s="315"/>
      <c r="OZ82" s="315"/>
      <c r="PA82" s="315"/>
      <c r="PB82" s="315"/>
      <c r="PC82" s="315"/>
      <c r="PD82" s="315"/>
      <c r="PE82" s="315"/>
      <c r="PF82" s="315"/>
      <c r="PG82" s="315"/>
      <c r="PH82" s="315"/>
      <c r="PI82" s="315"/>
      <c r="PJ82" s="315"/>
      <c r="PK82" s="315"/>
      <c r="PL82" s="315"/>
      <c r="PM82" s="315"/>
      <c r="PN82" s="315"/>
      <c r="PO82" s="315"/>
      <c r="PP82" s="315"/>
      <c r="PQ82" s="315"/>
      <c r="PR82" s="315"/>
      <c r="PS82" s="315"/>
      <c r="PT82" s="315"/>
      <c r="PU82" s="315"/>
      <c r="PV82" s="315"/>
      <c r="PW82" s="315"/>
      <c r="PX82" s="315"/>
      <c r="PY82" s="315"/>
      <c r="PZ82" s="315"/>
      <c r="QA82" s="315"/>
      <c r="QB82" s="315"/>
      <c r="QC82" s="315"/>
      <c r="QD82" s="315"/>
      <c r="QE82" s="315"/>
      <c r="QF82" s="315"/>
      <c r="QG82" s="315"/>
      <c r="QH82" s="315"/>
      <c r="QI82" s="315"/>
      <c r="QJ82" s="315"/>
      <c r="QK82" s="315"/>
      <c r="QL82" s="315"/>
      <c r="QM82" s="315"/>
      <c r="QN82" s="315"/>
      <c r="QO82" s="315"/>
      <c r="QP82" s="315"/>
      <c r="QQ82" s="315"/>
      <c r="QR82" s="315"/>
      <c r="QS82" s="315"/>
      <c r="QT82" s="315"/>
      <c r="QU82" s="315"/>
      <c r="QV82" s="315"/>
      <c r="QW82" s="315"/>
      <c r="QX82" s="315"/>
      <c r="QY82" s="315"/>
      <c r="QZ82" s="315"/>
      <c r="RA82" s="315"/>
      <c r="RB82" s="315"/>
      <c r="RC82" s="315"/>
      <c r="RD82" s="315"/>
      <c r="RE82" s="315"/>
      <c r="RF82" s="315"/>
      <c r="RG82" s="315"/>
      <c r="RH82" s="315"/>
      <c r="RI82" s="315"/>
      <c r="RJ82" s="315"/>
      <c r="RK82" s="315"/>
      <c r="RL82" s="315"/>
      <c r="RM82" s="315"/>
      <c r="RN82" s="315"/>
      <c r="RO82" s="315"/>
      <c r="RP82" s="315"/>
      <c r="RQ82" s="315"/>
      <c r="RR82" s="315"/>
      <c r="RS82" s="315"/>
      <c r="RT82" s="315"/>
      <c r="RU82" s="315"/>
      <c r="RV82" s="315"/>
      <c r="RW82" s="315"/>
      <c r="RX82" s="315"/>
      <c r="RY82" s="315"/>
      <c r="RZ82" s="315"/>
      <c r="SA82" s="315"/>
      <c r="SB82" s="315"/>
      <c r="SC82" s="315"/>
      <c r="SD82" s="315"/>
      <c r="SE82" s="315"/>
      <c r="SF82" s="315"/>
      <c r="SG82" s="315"/>
      <c r="SH82" s="315"/>
      <c r="SI82" s="315"/>
      <c r="SJ82" s="315"/>
      <c r="SK82" s="315"/>
      <c r="SL82" s="315"/>
      <c r="SM82" s="315"/>
      <c r="SN82" s="315"/>
      <c r="SO82" s="315"/>
      <c r="SP82" s="315"/>
      <c r="SQ82" s="315"/>
      <c r="SR82" s="315"/>
      <c r="SS82" s="315"/>
      <c r="ST82" s="315"/>
      <c r="SU82" s="315"/>
      <c r="SV82" s="315"/>
      <c r="SW82" s="315"/>
      <c r="SX82" s="315"/>
      <c r="SY82" s="315"/>
      <c r="SZ82" s="315"/>
      <c r="TA82" s="315"/>
      <c r="TB82" s="315"/>
      <c r="TC82" s="315"/>
      <c r="TD82" s="315"/>
      <c r="TE82" s="315"/>
      <c r="TF82" s="315"/>
      <c r="TG82" s="315"/>
      <c r="TH82" s="315"/>
      <c r="TI82" s="315"/>
      <c r="TJ82" s="315"/>
      <c r="TK82" s="315"/>
      <c r="TL82" s="315"/>
      <c r="TM82" s="315"/>
      <c r="TN82" s="315"/>
      <c r="TO82" s="315"/>
      <c r="TP82" s="315"/>
      <c r="TQ82" s="315"/>
      <c r="TR82" s="315"/>
      <c r="TS82" s="315"/>
      <c r="TT82" s="315"/>
      <c r="TU82" s="315"/>
      <c r="TV82" s="315"/>
      <c r="TW82" s="315"/>
      <c r="TX82" s="315"/>
      <c r="TY82" s="315"/>
      <c r="TZ82" s="315"/>
      <c r="UA82" s="315"/>
      <c r="UB82" s="315"/>
      <c r="UC82" s="315"/>
      <c r="UD82" s="315"/>
    </row>
    <row r="83" spans="1:550" s="320" customFormat="1">
      <c r="A83" s="28" t="s">
        <v>580</v>
      </c>
      <c r="B83" s="28" t="s">
        <v>567</v>
      </c>
      <c r="C83" s="29" t="s">
        <v>242</v>
      </c>
      <c r="D83" s="29" t="s">
        <v>256</v>
      </c>
      <c r="E83" s="105" t="s">
        <v>184</v>
      </c>
      <c r="F83" s="31">
        <v>12</v>
      </c>
      <c r="G83" s="320">
        <v>157140</v>
      </c>
      <c r="H83" s="320">
        <v>69443</v>
      </c>
      <c r="I83" s="320">
        <v>16100</v>
      </c>
      <c r="J83" s="320">
        <v>21084</v>
      </c>
      <c r="K83" s="320">
        <v>326759</v>
      </c>
      <c r="L83" s="320">
        <v>372463</v>
      </c>
      <c r="M83" s="320">
        <v>29797</v>
      </c>
      <c r="N83" s="320">
        <v>-33404</v>
      </c>
      <c r="O83" s="320">
        <v>31198</v>
      </c>
      <c r="P83" s="320">
        <v>-2206</v>
      </c>
      <c r="Q83" s="320">
        <v>-1834</v>
      </c>
      <c r="R83" s="320">
        <v>-4040</v>
      </c>
      <c r="S83" s="320">
        <v>25757</v>
      </c>
      <c r="T83" s="320">
        <v>7631</v>
      </c>
      <c r="U83" s="320">
        <v>-32985</v>
      </c>
      <c r="V83" s="320">
        <v>30024</v>
      </c>
      <c r="W83" s="320">
        <v>-2961</v>
      </c>
      <c r="X83" s="320">
        <v>423</v>
      </c>
      <c r="Y83" s="320">
        <v>-2538</v>
      </c>
      <c r="Z83" s="320">
        <v>5093</v>
      </c>
      <c r="AA83" s="320">
        <v>4428</v>
      </c>
      <c r="AB83" s="320">
        <v>434</v>
      </c>
      <c r="AC83" s="320">
        <v>193</v>
      </c>
      <c r="AD83" s="320">
        <v>627</v>
      </c>
      <c r="AE83" s="320">
        <v>5055</v>
      </c>
      <c r="AF83" s="320">
        <v>5501</v>
      </c>
      <c r="AG83" s="320">
        <v>-1128</v>
      </c>
      <c r="AH83" s="320">
        <v>4373</v>
      </c>
      <c r="AI83" s="320">
        <v>0</v>
      </c>
      <c r="AJ83" s="320">
        <v>0</v>
      </c>
      <c r="AK83" s="320">
        <v>0</v>
      </c>
      <c r="AL83" s="320">
        <v>0</v>
      </c>
      <c r="AM83" s="320">
        <v>0</v>
      </c>
      <c r="AN83" s="320">
        <v>0</v>
      </c>
      <c r="AO83" s="320">
        <v>0</v>
      </c>
      <c r="AP83" s="320">
        <v>0</v>
      </c>
      <c r="AQ83" s="320">
        <v>0</v>
      </c>
      <c r="AR83" s="320">
        <v>7629</v>
      </c>
      <c r="AS83" s="320">
        <v>1311</v>
      </c>
      <c r="AT83" s="320">
        <v>8940</v>
      </c>
      <c r="AU83" s="320">
        <v>54986</v>
      </c>
      <c r="AV83" s="320">
        <v>-66389</v>
      </c>
      <c r="AW83" s="320">
        <v>0</v>
      </c>
      <c r="AX83" s="320">
        <v>60621</v>
      </c>
      <c r="AY83" s="320">
        <v>-5768</v>
      </c>
      <c r="AZ83" s="320">
        <v>0</v>
      </c>
      <c r="BA83" s="320">
        <v>-5768</v>
      </c>
      <c r="BB83" s="320">
        <v>49218</v>
      </c>
      <c r="BC83" s="315">
        <v>45057</v>
      </c>
      <c r="BD83" s="315">
        <v>9929</v>
      </c>
      <c r="BE83" s="315">
        <v>39790</v>
      </c>
      <c r="BF83" s="315">
        <v>9428</v>
      </c>
      <c r="BG83" s="315">
        <v>-5267</v>
      </c>
      <c r="BH83" s="315">
        <v>-501</v>
      </c>
      <c r="BI83" s="320">
        <v>101171</v>
      </c>
      <c r="BJ83" s="320">
        <v>-1598</v>
      </c>
      <c r="BK83" s="320">
        <v>-60621</v>
      </c>
      <c r="BL83" s="320">
        <v>-62219</v>
      </c>
      <c r="BM83" s="320">
        <v>-62219</v>
      </c>
      <c r="BN83" s="320">
        <v>38952</v>
      </c>
      <c r="BO83" s="320">
        <v>160931</v>
      </c>
      <c r="BP83" s="320">
        <v>5146</v>
      </c>
      <c r="BQ83" s="320">
        <v>155785</v>
      </c>
      <c r="BR83" s="320">
        <v>19708</v>
      </c>
      <c r="BS83" s="320">
        <v>3855</v>
      </c>
      <c r="BT83" s="320">
        <v>15853</v>
      </c>
      <c r="BU83" s="320">
        <v>47017</v>
      </c>
      <c r="BV83" s="320">
        <v>44465</v>
      </c>
      <c r="BW83" s="320">
        <v>2552</v>
      </c>
      <c r="BX83" s="320">
        <v>20559</v>
      </c>
      <c r="BY83" s="320">
        <v>2489</v>
      </c>
      <c r="BZ83" s="320">
        <v>18070</v>
      </c>
      <c r="CA83" s="320">
        <v>24829</v>
      </c>
      <c r="CB83" s="320">
        <v>8694</v>
      </c>
      <c r="CC83" s="320">
        <v>16135</v>
      </c>
      <c r="CD83" s="320">
        <v>17753</v>
      </c>
      <c r="CE83" s="320">
        <v>1178</v>
      </c>
      <c r="CF83" s="320">
        <v>16575</v>
      </c>
      <c r="CJ83" s="320">
        <v>123202</v>
      </c>
      <c r="CK83" s="320">
        <v>29674</v>
      </c>
      <c r="CL83" s="320">
        <v>93528</v>
      </c>
      <c r="CM83" s="320">
        <v>0</v>
      </c>
      <c r="CN83" s="320">
        <v>0</v>
      </c>
      <c r="CO83" s="320">
        <v>0</v>
      </c>
      <c r="CP83" s="320">
        <v>17428</v>
      </c>
      <c r="CQ83" s="320">
        <v>12174</v>
      </c>
      <c r="CR83" s="320">
        <v>5254</v>
      </c>
      <c r="CS83" s="320">
        <v>3068</v>
      </c>
      <c r="CT83" s="320">
        <v>0</v>
      </c>
      <c r="CU83" s="320">
        <v>3068</v>
      </c>
      <c r="CV83" s="320">
        <v>1315</v>
      </c>
      <c r="CW83" s="320">
        <v>0</v>
      </c>
      <c r="CX83" s="320">
        <v>1315</v>
      </c>
      <c r="CY83" s="320">
        <v>0</v>
      </c>
      <c r="CZ83" s="320">
        <v>0</v>
      </c>
      <c r="DA83" s="320">
        <v>0</v>
      </c>
      <c r="DB83" s="320">
        <v>0</v>
      </c>
      <c r="DC83" s="320">
        <v>0</v>
      </c>
      <c r="DD83" s="320">
        <v>0</v>
      </c>
      <c r="DE83" s="320">
        <v>0</v>
      </c>
      <c r="DF83" s="320">
        <v>0</v>
      </c>
      <c r="DG83" s="320">
        <v>0</v>
      </c>
      <c r="DH83" s="320">
        <v>0</v>
      </c>
      <c r="DI83" s="320">
        <v>0</v>
      </c>
      <c r="DJ83" s="320">
        <v>0</v>
      </c>
      <c r="DK83" s="320">
        <v>0</v>
      </c>
      <c r="DL83" s="320">
        <v>0</v>
      </c>
      <c r="DM83" s="320">
        <v>0</v>
      </c>
      <c r="DN83" s="320">
        <v>435810</v>
      </c>
      <c r="DO83" s="320">
        <v>107675</v>
      </c>
      <c r="DP83" s="320">
        <v>328135</v>
      </c>
      <c r="DQ83" s="320">
        <v>85925</v>
      </c>
      <c r="DR83" s="320">
        <v>49232</v>
      </c>
      <c r="DS83" s="320">
        <v>36693</v>
      </c>
      <c r="DT83" s="320">
        <v>521735</v>
      </c>
      <c r="DU83" s="320">
        <v>156907</v>
      </c>
      <c r="DV83" s="320">
        <v>364828</v>
      </c>
      <c r="DW83" s="320">
        <v>-19909</v>
      </c>
      <c r="DX83" s="320">
        <v>0</v>
      </c>
      <c r="DY83" s="320">
        <v>-19909</v>
      </c>
      <c r="DZ83" s="320">
        <v>264</v>
      </c>
      <c r="EA83" s="320">
        <v>22893</v>
      </c>
      <c r="EB83" s="320">
        <v>594</v>
      </c>
      <c r="EC83" s="320">
        <v>10079</v>
      </c>
      <c r="ED83" s="320">
        <v>0</v>
      </c>
      <c r="EE83" s="320">
        <v>0</v>
      </c>
      <c r="EF83" s="320">
        <v>32378</v>
      </c>
      <c r="EG83" s="320">
        <v>205804</v>
      </c>
      <c r="EH83" s="320">
        <v>69042</v>
      </c>
      <c r="EI83" s="320">
        <v>51913</v>
      </c>
      <c r="EJ83" s="320">
        <v>26475</v>
      </c>
      <c r="EK83" s="320">
        <v>353234</v>
      </c>
      <c r="EL83" s="320">
        <v>-63617</v>
      </c>
      <c r="EM83" s="320">
        <v>16531</v>
      </c>
      <c r="EN83" s="320">
        <v>0</v>
      </c>
      <c r="EO83" s="320">
        <v>-18129</v>
      </c>
      <c r="EP83" s="320">
        <v>0</v>
      </c>
      <c r="EQ83" s="320">
        <v>-67987</v>
      </c>
      <c r="ER83" s="323">
        <f t="shared" si="26"/>
        <v>554707</v>
      </c>
      <c r="ES83" s="323">
        <f t="shared" si="27"/>
        <v>491090</v>
      </c>
      <c r="ET83" s="323">
        <f t="shared" si="28"/>
        <v>491090</v>
      </c>
      <c r="EU83" s="323">
        <f t="shared" si="35"/>
        <v>63617</v>
      </c>
      <c r="EV83" s="323">
        <f t="shared" si="29"/>
        <v>137856</v>
      </c>
      <c r="EW83" s="323">
        <f t="shared" si="30"/>
        <v>88624</v>
      </c>
      <c r="EX83" s="323">
        <f t="shared" si="31"/>
        <v>88624</v>
      </c>
      <c r="EY83" s="323">
        <f t="shared" si="32"/>
        <v>93528</v>
      </c>
      <c r="EZ83" s="323">
        <f t="shared" si="33"/>
        <v>132942</v>
      </c>
      <c r="FA83" s="323">
        <f t="shared" si="34"/>
        <v>93697</v>
      </c>
      <c r="FB83" s="323">
        <f t="shared" si="36"/>
        <v>39245</v>
      </c>
      <c r="FC83" s="320">
        <v>54441</v>
      </c>
      <c r="FD83" s="320">
        <v>510306</v>
      </c>
      <c r="FE83" s="320">
        <v>10152</v>
      </c>
      <c r="FF83" s="320">
        <v>93557</v>
      </c>
      <c r="FG83" s="320">
        <v>1620</v>
      </c>
      <c r="FH83" s="320">
        <v>6687</v>
      </c>
      <c r="FI83" s="320">
        <v>12387</v>
      </c>
      <c r="FJ83" s="320">
        <v>689150</v>
      </c>
      <c r="FK83" s="320">
        <v>259</v>
      </c>
      <c r="FL83" s="320">
        <v>0</v>
      </c>
      <c r="FM83" s="320">
        <v>58</v>
      </c>
      <c r="FN83" s="320">
        <v>115</v>
      </c>
      <c r="FO83" s="320">
        <v>9340</v>
      </c>
      <c r="FP83" s="320">
        <v>9827</v>
      </c>
      <c r="FQ83" s="320">
        <v>708749</v>
      </c>
      <c r="FR83" s="320">
        <v>0</v>
      </c>
      <c r="FT83" s="320">
        <v>1355</v>
      </c>
      <c r="FV83" s="320">
        <v>923</v>
      </c>
      <c r="FW83" s="320">
        <v>24229</v>
      </c>
      <c r="FX83" s="320">
        <v>9855</v>
      </c>
      <c r="FY83" s="320">
        <v>36362</v>
      </c>
      <c r="FZ83" s="320">
        <v>745111</v>
      </c>
      <c r="GA83" s="320">
        <v>0</v>
      </c>
      <c r="GB83" s="320">
        <v>26307</v>
      </c>
      <c r="GC83" s="320">
        <v>67102</v>
      </c>
      <c r="GD83" s="320">
        <v>4302</v>
      </c>
      <c r="GE83" s="320">
        <v>0</v>
      </c>
      <c r="GG83" s="320">
        <v>97711</v>
      </c>
      <c r="GH83" s="320">
        <v>0</v>
      </c>
      <c r="GI83" s="320">
        <v>0</v>
      </c>
      <c r="GJ83" s="320">
        <v>253264</v>
      </c>
      <c r="GK83" s="320">
        <v>178258</v>
      </c>
      <c r="GL83" s="320">
        <v>124793</v>
      </c>
      <c r="GN83" s="320">
        <v>2915</v>
      </c>
      <c r="GO83" s="320">
        <v>559230</v>
      </c>
      <c r="GP83" s="320">
        <v>88170</v>
      </c>
      <c r="GQ83" s="320">
        <v>49218</v>
      </c>
      <c r="GR83" s="320">
        <v>38952</v>
      </c>
      <c r="GS83" s="320">
        <v>88170</v>
      </c>
      <c r="GT83" s="320">
        <v>54441</v>
      </c>
      <c r="GU83" s="320">
        <v>24229</v>
      </c>
      <c r="GV83" s="325">
        <f t="shared" si="37"/>
        <v>329358</v>
      </c>
      <c r="GW83" s="325">
        <f t="shared" si="38"/>
        <v>9855</v>
      </c>
      <c r="GX83" s="325">
        <f t="shared" si="39"/>
        <v>319503</v>
      </c>
      <c r="GY83" s="315"/>
      <c r="GZ83" s="315"/>
      <c r="HA83" s="315"/>
      <c r="HB83" s="323"/>
      <c r="HC83" s="315"/>
      <c r="HD83" s="315"/>
      <c r="HE83" s="315"/>
      <c r="HF83" s="315"/>
      <c r="HG83" s="315"/>
      <c r="HH83" s="315"/>
      <c r="HI83" s="315"/>
      <c r="HJ83" s="315"/>
      <c r="HK83" s="315"/>
      <c r="HL83" s="315"/>
      <c r="HM83" s="315"/>
      <c r="HN83" s="315"/>
      <c r="HO83" s="315"/>
      <c r="HP83" s="315"/>
      <c r="HQ83" s="315"/>
      <c r="HR83" s="315"/>
      <c r="HS83" s="315"/>
      <c r="HT83" s="315"/>
      <c r="HU83" s="315"/>
      <c r="HV83" s="315"/>
      <c r="HW83" s="315"/>
      <c r="HX83" s="315"/>
      <c r="HY83" s="315"/>
      <c r="HZ83" s="315"/>
      <c r="IA83" s="315"/>
      <c r="IB83" s="315"/>
      <c r="IC83" s="315"/>
      <c r="ID83" s="315"/>
      <c r="IE83" s="315"/>
      <c r="IF83" s="315"/>
      <c r="IG83" s="315"/>
      <c r="IH83" s="315"/>
      <c r="II83" s="315"/>
      <c r="IJ83" s="315"/>
      <c r="IK83" s="315"/>
      <c r="IL83" s="315"/>
      <c r="IM83" s="315"/>
      <c r="IN83" s="315"/>
      <c r="IO83" s="315"/>
      <c r="IP83" s="315"/>
      <c r="IQ83" s="315"/>
      <c r="IR83" s="315"/>
      <c r="IS83" s="315"/>
      <c r="IT83" s="315"/>
      <c r="IU83" s="315"/>
      <c r="IV83" s="315"/>
      <c r="IW83" s="315"/>
      <c r="IX83" s="315"/>
      <c r="IY83" s="315"/>
      <c r="IZ83" s="315"/>
      <c r="JA83" s="315"/>
      <c r="JB83" s="315"/>
      <c r="JC83" s="315"/>
      <c r="JD83" s="315"/>
      <c r="JE83" s="315"/>
      <c r="JF83" s="315"/>
      <c r="JG83" s="315"/>
      <c r="JH83" s="315"/>
      <c r="JI83" s="315"/>
      <c r="JJ83" s="315"/>
      <c r="JK83" s="315"/>
      <c r="JL83" s="315"/>
      <c r="JM83" s="315"/>
      <c r="JN83" s="315"/>
      <c r="JO83" s="315"/>
      <c r="JP83" s="315"/>
      <c r="JQ83" s="315"/>
      <c r="JR83" s="315"/>
      <c r="JS83" s="315"/>
      <c r="JT83" s="315"/>
      <c r="JU83" s="315"/>
      <c r="JV83" s="315"/>
      <c r="JW83" s="315"/>
      <c r="JX83" s="315"/>
      <c r="JY83" s="315"/>
      <c r="JZ83" s="315"/>
      <c r="KA83" s="315"/>
      <c r="KB83" s="315"/>
      <c r="KC83" s="315"/>
      <c r="KD83" s="315"/>
      <c r="KE83" s="315"/>
      <c r="KF83" s="315"/>
      <c r="KG83" s="315"/>
      <c r="KH83" s="315"/>
      <c r="KI83" s="315"/>
      <c r="KJ83" s="315"/>
      <c r="KK83" s="315"/>
      <c r="KL83" s="315"/>
      <c r="KM83" s="315"/>
      <c r="KN83" s="315"/>
      <c r="KO83" s="315"/>
      <c r="KP83" s="315"/>
      <c r="KQ83" s="315"/>
      <c r="KR83" s="315"/>
      <c r="KS83" s="315"/>
      <c r="KT83" s="315"/>
      <c r="KU83" s="315"/>
      <c r="KV83" s="315"/>
      <c r="KW83" s="315"/>
      <c r="KX83" s="315"/>
      <c r="KY83" s="315"/>
      <c r="KZ83" s="315"/>
      <c r="LA83" s="315"/>
      <c r="LB83" s="315"/>
      <c r="LC83" s="315"/>
      <c r="LD83" s="315"/>
      <c r="LE83" s="315"/>
      <c r="LF83" s="315"/>
      <c r="LG83" s="315"/>
      <c r="LH83" s="315"/>
      <c r="LI83" s="315"/>
      <c r="LJ83" s="315"/>
      <c r="LK83" s="315"/>
      <c r="LL83" s="315"/>
      <c r="LM83" s="315"/>
      <c r="LN83" s="315"/>
      <c r="LO83" s="315"/>
      <c r="LP83" s="315"/>
      <c r="LQ83" s="315"/>
      <c r="LR83" s="315"/>
      <c r="LS83" s="315"/>
      <c r="LT83" s="315"/>
      <c r="LU83" s="315"/>
      <c r="LV83" s="315"/>
      <c r="LW83" s="315"/>
      <c r="LX83" s="315"/>
      <c r="LY83" s="315"/>
      <c r="LZ83" s="315"/>
      <c r="MA83" s="315"/>
      <c r="MB83" s="315"/>
      <c r="MC83" s="315"/>
      <c r="MD83" s="315"/>
      <c r="ME83" s="315"/>
      <c r="MF83" s="315"/>
      <c r="MG83" s="315"/>
      <c r="MH83" s="315"/>
      <c r="MI83" s="315"/>
      <c r="MJ83" s="315"/>
      <c r="MK83" s="315"/>
      <c r="ML83" s="315"/>
      <c r="MM83" s="315"/>
      <c r="MN83" s="315"/>
      <c r="MO83" s="315"/>
      <c r="MP83" s="315"/>
      <c r="MQ83" s="315"/>
      <c r="MR83" s="315"/>
      <c r="MS83" s="315"/>
      <c r="MT83" s="315"/>
      <c r="MU83" s="315"/>
      <c r="MV83" s="315"/>
      <c r="MW83" s="315"/>
      <c r="MX83" s="315"/>
      <c r="MY83" s="315"/>
      <c r="MZ83" s="315"/>
      <c r="NA83" s="315"/>
      <c r="NB83" s="315"/>
      <c r="NC83" s="315"/>
      <c r="ND83" s="315"/>
      <c r="NE83" s="315"/>
      <c r="NF83" s="315"/>
      <c r="NG83" s="315"/>
      <c r="NH83" s="315"/>
      <c r="NI83" s="315"/>
      <c r="NJ83" s="315"/>
      <c r="NK83" s="315"/>
      <c r="NL83" s="315"/>
      <c r="NM83" s="315"/>
      <c r="NN83" s="315"/>
      <c r="NO83" s="315"/>
      <c r="NP83" s="315"/>
      <c r="NQ83" s="315"/>
      <c r="NR83" s="315"/>
      <c r="NS83" s="315"/>
      <c r="NT83" s="315"/>
      <c r="NU83" s="315"/>
      <c r="NV83" s="315"/>
      <c r="NW83" s="315"/>
      <c r="NX83" s="315"/>
      <c r="NY83" s="315"/>
      <c r="NZ83" s="315"/>
      <c r="OA83" s="315"/>
      <c r="OB83" s="315"/>
      <c r="OC83" s="315"/>
      <c r="OD83" s="315"/>
      <c r="OE83" s="315"/>
      <c r="OF83" s="315"/>
      <c r="OG83" s="315"/>
      <c r="OH83" s="315"/>
      <c r="OI83" s="315"/>
      <c r="OJ83" s="315"/>
      <c r="OK83" s="315"/>
      <c r="OL83" s="315"/>
      <c r="OM83" s="315"/>
      <c r="ON83" s="315"/>
      <c r="OO83" s="315"/>
      <c r="OP83" s="315"/>
      <c r="OQ83" s="315"/>
      <c r="OR83" s="315"/>
      <c r="OS83" s="315"/>
      <c r="OT83" s="315"/>
      <c r="OU83" s="315"/>
      <c r="OV83" s="315"/>
      <c r="OW83" s="315"/>
      <c r="OX83" s="315"/>
      <c r="OY83" s="315"/>
      <c r="OZ83" s="315"/>
      <c r="PA83" s="315"/>
      <c r="PB83" s="315"/>
      <c r="PC83" s="315"/>
      <c r="PD83" s="315"/>
      <c r="PE83" s="315"/>
      <c r="PF83" s="315"/>
      <c r="PG83" s="315"/>
      <c r="PH83" s="315"/>
      <c r="PI83" s="315"/>
      <c r="PJ83" s="315"/>
      <c r="PK83" s="315"/>
      <c r="PL83" s="315"/>
      <c r="PM83" s="315"/>
      <c r="PN83" s="315"/>
      <c r="PO83" s="315"/>
      <c r="PP83" s="315"/>
      <c r="PQ83" s="315"/>
      <c r="PR83" s="315"/>
      <c r="PS83" s="315"/>
      <c r="PT83" s="315"/>
      <c r="PU83" s="315"/>
      <c r="PV83" s="315"/>
      <c r="PW83" s="315"/>
      <c r="PX83" s="315"/>
      <c r="PY83" s="315"/>
      <c r="PZ83" s="315"/>
      <c r="QA83" s="315"/>
      <c r="QB83" s="315"/>
      <c r="QC83" s="315"/>
      <c r="QD83" s="315"/>
      <c r="QE83" s="315"/>
      <c r="QF83" s="315"/>
      <c r="QG83" s="315"/>
      <c r="QH83" s="315"/>
      <c r="QI83" s="315"/>
      <c r="QJ83" s="315"/>
      <c r="QK83" s="315"/>
      <c r="QL83" s="315"/>
      <c r="QM83" s="315"/>
      <c r="QN83" s="315"/>
      <c r="QO83" s="315"/>
      <c r="QP83" s="315"/>
      <c r="QQ83" s="315"/>
      <c r="QR83" s="315"/>
      <c r="QS83" s="315"/>
      <c r="QT83" s="315"/>
      <c r="QU83" s="315"/>
      <c r="QV83" s="315"/>
      <c r="QW83" s="315"/>
      <c r="QX83" s="315"/>
      <c r="QY83" s="315"/>
      <c r="QZ83" s="315"/>
      <c r="RA83" s="315"/>
      <c r="RB83" s="315"/>
      <c r="RC83" s="315"/>
      <c r="RD83" s="315"/>
      <c r="RE83" s="315"/>
      <c r="RF83" s="315"/>
      <c r="RG83" s="315"/>
      <c r="RH83" s="315"/>
      <c r="RI83" s="315"/>
      <c r="RJ83" s="315"/>
      <c r="RK83" s="315"/>
      <c r="RL83" s="315"/>
      <c r="RM83" s="315"/>
      <c r="RN83" s="315"/>
      <c r="RO83" s="315"/>
      <c r="RP83" s="315"/>
      <c r="RQ83" s="315"/>
      <c r="RR83" s="315"/>
      <c r="RS83" s="315"/>
      <c r="RT83" s="315"/>
      <c r="RU83" s="315"/>
      <c r="RV83" s="315"/>
      <c r="RW83" s="315"/>
      <c r="RX83" s="315"/>
      <c r="RY83" s="315"/>
      <c r="RZ83" s="315"/>
      <c r="SA83" s="315"/>
      <c r="SB83" s="315"/>
      <c r="SC83" s="315"/>
      <c r="SD83" s="315"/>
      <c r="SE83" s="315"/>
      <c r="SF83" s="315"/>
      <c r="SG83" s="315"/>
      <c r="SH83" s="315"/>
      <c r="SI83" s="315"/>
      <c r="SJ83" s="315"/>
      <c r="SK83" s="315"/>
      <c r="SL83" s="315"/>
      <c r="SM83" s="315"/>
      <c r="SN83" s="315"/>
      <c r="SO83" s="315"/>
      <c r="SP83" s="315"/>
      <c r="SQ83" s="315"/>
      <c r="SR83" s="315"/>
      <c r="SS83" s="315"/>
      <c r="ST83" s="315"/>
      <c r="SU83" s="315"/>
      <c r="SV83" s="315"/>
      <c r="SW83" s="315"/>
      <c r="SX83" s="315"/>
      <c r="SY83" s="315"/>
      <c r="SZ83" s="315"/>
      <c r="TA83" s="315"/>
      <c r="TB83" s="315"/>
      <c r="TC83" s="315"/>
      <c r="TD83" s="315"/>
      <c r="TE83" s="315"/>
      <c r="TF83" s="315"/>
      <c r="TG83" s="315"/>
      <c r="TH83" s="315"/>
      <c r="TI83" s="315"/>
      <c r="TJ83" s="315"/>
      <c r="TK83" s="315"/>
      <c r="TL83" s="315"/>
      <c r="TM83" s="315"/>
      <c r="TN83" s="315"/>
      <c r="TO83" s="315"/>
      <c r="TP83" s="315"/>
      <c r="TQ83" s="315"/>
      <c r="TR83" s="315"/>
      <c r="TS83" s="315"/>
      <c r="TT83" s="315"/>
      <c r="TU83" s="315"/>
      <c r="TV83" s="315"/>
      <c r="TW83" s="315"/>
      <c r="TX83" s="315"/>
      <c r="TY83" s="315"/>
      <c r="TZ83" s="315"/>
      <c r="UA83" s="315"/>
      <c r="UB83" s="315"/>
      <c r="UC83" s="315"/>
      <c r="UD83" s="315"/>
    </row>
    <row r="84" spans="1:550" s="320" customFormat="1">
      <c r="A84" s="28" t="s">
        <v>581</v>
      </c>
      <c r="B84" s="28" t="s">
        <v>567</v>
      </c>
      <c r="C84" s="29" t="s">
        <v>242</v>
      </c>
      <c r="D84" s="29" t="s">
        <v>203</v>
      </c>
      <c r="E84" s="105" t="s">
        <v>184</v>
      </c>
      <c r="F84" s="31">
        <v>12</v>
      </c>
      <c r="G84" s="320">
        <v>366910</v>
      </c>
      <c r="H84" s="320">
        <v>162200</v>
      </c>
      <c r="I84" s="320">
        <v>17700</v>
      </c>
      <c r="J84" s="320">
        <v>48215</v>
      </c>
      <c r="K84" s="320">
        <v>757557</v>
      </c>
      <c r="L84" s="320">
        <v>849020</v>
      </c>
      <c r="M84" s="320">
        <v>79514</v>
      </c>
      <c r="N84" s="320">
        <v>-129302</v>
      </c>
      <c r="O84" s="320">
        <v>137734</v>
      </c>
      <c r="P84" s="320">
        <v>8432</v>
      </c>
      <c r="Q84" s="320">
        <v>-369</v>
      </c>
      <c r="R84" s="320">
        <v>8063</v>
      </c>
      <c r="S84" s="320">
        <v>85025</v>
      </c>
      <c r="T84" s="320">
        <v>1844</v>
      </c>
      <c r="U84" s="320">
        <v>11818</v>
      </c>
      <c r="V84" s="320">
        <v>-11656</v>
      </c>
      <c r="W84" s="320">
        <v>162</v>
      </c>
      <c r="X84" s="320">
        <v>0</v>
      </c>
      <c r="Y84" s="320">
        <v>162</v>
      </c>
      <c r="Z84" s="320">
        <v>2006</v>
      </c>
      <c r="AA84" s="320">
        <v>429</v>
      </c>
      <c r="AB84" s="320">
        <v>-429</v>
      </c>
      <c r="AC84" s="320">
        <v>0</v>
      </c>
      <c r="AD84" s="320">
        <v>-429</v>
      </c>
      <c r="AE84" s="320">
        <v>0</v>
      </c>
      <c r="AF84" s="320">
        <v>0</v>
      </c>
      <c r="AG84" s="320">
        <v>0</v>
      </c>
      <c r="AH84" s="320">
        <v>0</v>
      </c>
      <c r="AI84" s="320">
        <v>0</v>
      </c>
      <c r="AJ84" s="320">
        <v>0</v>
      </c>
      <c r="AK84" s="320">
        <v>0</v>
      </c>
      <c r="AL84" s="320">
        <v>0</v>
      </c>
      <c r="AM84" s="320">
        <v>0</v>
      </c>
      <c r="AN84" s="320">
        <v>0</v>
      </c>
      <c r="AO84" s="320">
        <v>3219</v>
      </c>
      <c r="AP84" s="320">
        <v>369</v>
      </c>
      <c r="AQ84" s="320">
        <v>3588</v>
      </c>
      <c r="AR84" s="320">
        <v>0</v>
      </c>
      <c r="AS84" s="320">
        <v>0</v>
      </c>
      <c r="AT84" s="320">
        <v>0</v>
      </c>
      <c r="AU84" s="320">
        <v>85006</v>
      </c>
      <c r="AV84" s="320">
        <v>-117484</v>
      </c>
      <c r="AW84" s="320">
        <v>0</v>
      </c>
      <c r="AX84" s="320">
        <v>125649</v>
      </c>
      <c r="AY84" s="320">
        <v>8165</v>
      </c>
      <c r="AZ84" s="320">
        <v>0</v>
      </c>
      <c r="BA84" s="320">
        <v>8165</v>
      </c>
      <c r="BB84" s="320">
        <v>93171</v>
      </c>
      <c r="BC84" s="315">
        <v>84577</v>
      </c>
      <c r="BD84" s="315">
        <v>429</v>
      </c>
      <c r="BE84" s="315">
        <v>93171</v>
      </c>
      <c r="BF84" s="315">
        <v>0</v>
      </c>
      <c r="BG84" s="315">
        <v>8594</v>
      </c>
      <c r="BH84" s="315">
        <v>-429</v>
      </c>
      <c r="BI84" s="320">
        <v>540346</v>
      </c>
      <c r="BJ84" s="320">
        <v>-7269</v>
      </c>
      <c r="BK84" s="320">
        <v>-125649</v>
      </c>
      <c r="BL84" s="320">
        <v>-132918</v>
      </c>
      <c r="BM84" s="320">
        <v>-132918</v>
      </c>
      <c r="BN84" s="320">
        <v>407428</v>
      </c>
      <c r="BO84" s="320">
        <v>430937</v>
      </c>
      <c r="BP84" s="320">
        <v>13169</v>
      </c>
      <c r="BQ84" s="320">
        <v>417768</v>
      </c>
      <c r="BR84" s="320">
        <v>67438</v>
      </c>
      <c r="BS84" s="320">
        <v>13681</v>
      </c>
      <c r="BT84" s="320">
        <v>53757</v>
      </c>
      <c r="BU84" s="320">
        <v>144512</v>
      </c>
      <c r="BV84" s="320">
        <v>124050</v>
      </c>
      <c r="BW84" s="320">
        <v>20462</v>
      </c>
      <c r="BX84" s="320">
        <v>66073</v>
      </c>
      <c r="BY84" s="320">
        <v>5344</v>
      </c>
      <c r="BZ84" s="320">
        <v>60729</v>
      </c>
      <c r="CA84" s="320">
        <v>25405</v>
      </c>
      <c r="CB84" s="320">
        <v>9403</v>
      </c>
      <c r="CC84" s="320">
        <v>16002</v>
      </c>
      <c r="CD84" s="320">
        <v>75527</v>
      </c>
      <c r="CE84" s="320">
        <v>24636</v>
      </c>
      <c r="CF84" s="320">
        <v>50891</v>
      </c>
      <c r="CJ84" s="320">
        <v>276968</v>
      </c>
      <c r="CK84" s="320">
        <v>56890</v>
      </c>
      <c r="CL84" s="320">
        <v>220078</v>
      </c>
      <c r="CM84" s="320">
        <v>842</v>
      </c>
      <c r="CN84" s="320">
        <v>259</v>
      </c>
      <c r="CO84" s="320">
        <v>583</v>
      </c>
      <c r="CP84" s="320">
        <v>9168</v>
      </c>
      <c r="CQ84" s="320">
        <v>1453</v>
      </c>
      <c r="CR84" s="320">
        <v>7715</v>
      </c>
      <c r="CS84" s="320">
        <v>10854</v>
      </c>
      <c r="CT84" s="320">
        <v>186</v>
      </c>
      <c r="CU84" s="320">
        <v>10668</v>
      </c>
      <c r="CV84" s="320">
        <v>-126</v>
      </c>
      <c r="CW84" s="320">
        <v>114</v>
      </c>
      <c r="CX84" s="320">
        <v>-240</v>
      </c>
      <c r="CY84" s="320">
        <v>0</v>
      </c>
      <c r="CZ84" s="320">
        <v>0</v>
      </c>
      <c r="DA84" s="320">
        <v>0</v>
      </c>
      <c r="DB84" s="320">
        <v>0</v>
      </c>
      <c r="DC84" s="320">
        <v>0</v>
      </c>
      <c r="DD84" s="320">
        <v>0</v>
      </c>
      <c r="DE84" s="320">
        <v>0</v>
      </c>
      <c r="DF84" s="320">
        <v>0</v>
      </c>
      <c r="DG84" s="320">
        <v>0</v>
      </c>
      <c r="DH84" s="320">
        <v>0</v>
      </c>
      <c r="DI84" s="320">
        <v>0</v>
      </c>
      <c r="DJ84" s="320">
        <v>0</v>
      </c>
      <c r="DK84" s="320">
        <v>0</v>
      </c>
      <c r="DL84" s="320">
        <v>0</v>
      </c>
      <c r="DM84" s="320">
        <v>0</v>
      </c>
      <c r="DN84" s="320">
        <v>1107598</v>
      </c>
      <c r="DO84" s="320">
        <v>249185</v>
      </c>
      <c r="DP84" s="320">
        <v>858413</v>
      </c>
      <c r="DQ84" s="320">
        <v>81275</v>
      </c>
      <c r="DR84" s="320">
        <v>99300</v>
      </c>
      <c r="DS84" s="320">
        <v>-18025</v>
      </c>
      <c r="DT84" s="320">
        <v>1188873</v>
      </c>
      <c r="DU84" s="320">
        <v>348485</v>
      </c>
      <c r="DV84" s="320">
        <v>840388</v>
      </c>
      <c r="DW84" s="320">
        <v>846</v>
      </c>
      <c r="DX84" s="320">
        <v>2918</v>
      </c>
      <c r="DY84" s="320">
        <v>3992</v>
      </c>
      <c r="DZ84" s="320">
        <v>0</v>
      </c>
      <c r="EA84" s="320">
        <v>37992</v>
      </c>
      <c r="EB84" s="320">
        <v>1429</v>
      </c>
      <c r="EC84" s="320">
        <v>30895</v>
      </c>
      <c r="ED84" s="320">
        <v>-65</v>
      </c>
      <c r="EE84" s="320">
        <v>-61</v>
      </c>
      <c r="EF84" s="320">
        <v>67458</v>
      </c>
      <c r="EG84" s="320">
        <v>480401</v>
      </c>
      <c r="EH84" s="320">
        <v>145816</v>
      </c>
      <c r="EI84" s="320">
        <v>131340</v>
      </c>
      <c r="EJ84" s="320">
        <v>28994</v>
      </c>
      <c r="EK84" s="320">
        <v>786551</v>
      </c>
      <c r="EL84" s="320">
        <v>-120689</v>
      </c>
      <c r="EM84" s="320">
        <v>48134</v>
      </c>
      <c r="EN84" s="320">
        <v>0</v>
      </c>
      <c r="EO84" s="320">
        <v>-55403</v>
      </c>
      <c r="EP84" s="320">
        <v>0</v>
      </c>
      <c r="EQ84" s="320">
        <v>-124753</v>
      </c>
      <c r="ER84" s="323">
        <f t="shared" si="26"/>
        <v>1257760</v>
      </c>
      <c r="ES84" s="323">
        <f t="shared" si="27"/>
        <v>1137185</v>
      </c>
      <c r="ET84" s="323">
        <f t="shared" si="28"/>
        <v>1137071</v>
      </c>
      <c r="EU84" s="323">
        <f t="shared" si="35"/>
        <v>120689</v>
      </c>
      <c r="EV84" s="323">
        <f t="shared" si="29"/>
        <v>350634</v>
      </c>
      <c r="EW84" s="323">
        <f t="shared" si="30"/>
        <v>251334</v>
      </c>
      <c r="EX84" s="323">
        <f t="shared" si="31"/>
        <v>251220</v>
      </c>
      <c r="EY84" s="323">
        <f t="shared" si="32"/>
        <v>220078</v>
      </c>
      <c r="EZ84" s="323">
        <f t="shared" si="33"/>
        <v>225787</v>
      </c>
      <c r="FA84" s="323">
        <f t="shared" si="34"/>
        <v>223350</v>
      </c>
      <c r="FB84" s="323">
        <f t="shared" si="36"/>
        <v>2437</v>
      </c>
      <c r="FC84" s="320">
        <v>705988</v>
      </c>
      <c r="FD84" s="320">
        <v>1071994</v>
      </c>
      <c r="FE84" s="320">
        <v>52340</v>
      </c>
      <c r="FF84" s="320">
        <v>237350</v>
      </c>
      <c r="FG84" s="320">
        <v>3778</v>
      </c>
      <c r="FH84" s="320">
        <v>25078</v>
      </c>
      <c r="FI84" s="320">
        <v>23775</v>
      </c>
      <c r="FJ84" s="320">
        <v>2120303</v>
      </c>
      <c r="FK84" s="320">
        <v>19222</v>
      </c>
      <c r="FL84" s="320">
        <v>1980</v>
      </c>
      <c r="FM84" s="320">
        <v>509</v>
      </c>
      <c r="FN84" s="320">
        <v>994</v>
      </c>
      <c r="FO84" s="320">
        <v>1057</v>
      </c>
      <c r="FP84" s="320">
        <v>15867</v>
      </c>
      <c r="FQ84" s="320">
        <v>2159932</v>
      </c>
      <c r="FR84" s="320">
        <v>0</v>
      </c>
      <c r="FT84" s="320">
        <v>2171</v>
      </c>
      <c r="FV84" s="320">
        <v>4618</v>
      </c>
      <c r="FW84" s="320">
        <v>69304</v>
      </c>
      <c r="FX84" s="320">
        <v>59</v>
      </c>
      <c r="FY84" s="320">
        <v>76152</v>
      </c>
      <c r="FZ84" s="320">
        <v>2236084</v>
      </c>
      <c r="GA84" s="320">
        <v>1914</v>
      </c>
      <c r="GB84" s="320">
        <v>83594</v>
      </c>
      <c r="GC84" s="320">
        <v>131635</v>
      </c>
      <c r="GD84" s="320">
        <v>10115</v>
      </c>
      <c r="GE84" s="320">
        <v>456</v>
      </c>
      <c r="GG84" s="320">
        <v>227714</v>
      </c>
      <c r="GH84" s="320">
        <v>0</v>
      </c>
      <c r="GI84" s="320">
        <v>6012</v>
      </c>
      <c r="GJ84" s="320">
        <v>777710</v>
      </c>
      <c r="GK84" s="320">
        <v>645042</v>
      </c>
      <c r="GL84" s="320">
        <v>74388</v>
      </c>
      <c r="GN84" s="320">
        <v>4619</v>
      </c>
      <c r="GO84" s="320">
        <v>1507771</v>
      </c>
      <c r="GP84" s="320">
        <v>500599</v>
      </c>
      <c r="GQ84" s="320">
        <v>93171</v>
      </c>
      <c r="GR84" s="320">
        <v>407428</v>
      </c>
      <c r="GS84" s="320">
        <v>500599</v>
      </c>
      <c r="GT84" s="320">
        <v>705988</v>
      </c>
      <c r="GU84" s="320">
        <v>69304</v>
      </c>
      <c r="GV84" s="325">
        <f t="shared" si="37"/>
        <v>804938</v>
      </c>
      <c r="GW84" s="325">
        <f t="shared" si="38"/>
        <v>59</v>
      </c>
      <c r="GX84" s="325">
        <f t="shared" si="39"/>
        <v>804879</v>
      </c>
      <c r="GY84" s="315"/>
      <c r="GZ84" s="315"/>
      <c r="HA84" s="315"/>
      <c r="HB84" s="323"/>
      <c r="HC84" s="315"/>
      <c r="HD84" s="315"/>
      <c r="HE84" s="315"/>
      <c r="HF84" s="315"/>
      <c r="HG84" s="315"/>
      <c r="HH84" s="315"/>
      <c r="HI84" s="315"/>
      <c r="HJ84" s="315"/>
      <c r="HK84" s="315"/>
      <c r="HL84" s="315"/>
      <c r="HM84" s="315"/>
      <c r="HN84" s="315"/>
      <c r="HO84" s="315"/>
      <c r="HP84" s="315"/>
      <c r="HQ84" s="315"/>
      <c r="HR84" s="315"/>
      <c r="HS84" s="315"/>
      <c r="HT84" s="315"/>
      <c r="HU84" s="315"/>
      <c r="HV84" s="315"/>
      <c r="HW84" s="315"/>
      <c r="HX84" s="315"/>
      <c r="HY84" s="315"/>
      <c r="HZ84" s="315"/>
      <c r="IA84" s="315"/>
      <c r="IB84" s="315"/>
      <c r="IC84" s="315"/>
      <c r="ID84" s="315"/>
      <c r="IE84" s="315"/>
      <c r="IF84" s="315"/>
      <c r="IG84" s="315"/>
      <c r="IH84" s="315"/>
      <c r="II84" s="315"/>
      <c r="IJ84" s="315"/>
      <c r="IK84" s="315"/>
      <c r="IL84" s="315"/>
      <c r="IM84" s="315"/>
      <c r="IN84" s="315"/>
      <c r="IO84" s="315"/>
      <c r="IP84" s="315"/>
      <c r="IQ84" s="315"/>
      <c r="IR84" s="315"/>
      <c r="IS84" s="315"/>
      <c r="IT84" s="315"/>
      <c r="IU84" s="315"/>
      <c r="IV84" s="315"/>
      <c r="IW84" s="315"/>
      <c r="IX84" s="315"/>
      <c r="IY84" s="315"/>
      <c r="IZ84" s="315"/>
      <c r="JA84" s="315"/>
      <c r="JB84" s="315"/>
      <c r="JC84" s="315"/>
      <c r="JD84" s="315"/>
      <c r="JE84" s="315"/>
      <c r="JF84" s="315"/>
      <c r="JG84" s="315"/>
      <c r="JH84" s="315"/>
      <c r="JI84" s="315"/>
      <c r="JJ84" s="315"/>
      <c r="JK84" s="315"/>
      <c r="JL84" s="315"/>
      <c r="JM84" s="315"/>
      <c r="JN84" s="315"/>
      <c r="JO84" s="315"/>
      <c r="JP84" s="315"/>
      <c r="JQ84" s="315"/>
      <c r="JR84" s="315"/>
      <c r="JS84" s="315"/>
      <c r="JT84" s="315"/>
      <c r="JU84" s="315"/>
      <c r="JV84" s="315"/>
      <c r="JW84" s="315"/>
      <c r="JX84" s="315"/>
      <c r="JY84" s="315"/>
      <c r="JZ84" s="315"/>
      <c r="KA84" s="315"/>
      <c r="KB84" s="315"/>
      <c r="KC84" s="315"/>
      <c r="KD84" s="315"/>
      <c r="KE84" s="315"/>
      <c r="KF84" s="315"/>
      <c r="KG84" s="315"/>
      <c r="KH84" s="315"/>
      <c r="KI84" s="315"/>
      <c r="KJ84" s="315"/>
      <c r="KK84" s="315"/>
      <c r="KL84" s="315"/>
      <c r="KM84" s="315"/>
      <c r="KN84" s="315"/>
      <c r="KO84" s="315"/>
      <c r="KP84" s="315"/>
      <c r="KQ84" s="315"/>
      <c r="KR84" s="315"/>
      <c r="KS84" s="315"/>
      <c r="KT84" s="315"/>
      <c r="KU84" s="315"/>
      <c r="KV84" s="315"/>
      <c r="KW84" s="315"/>
      <c r="KX84" s="315"/>
      <c r="KY84" s="315"/>
      <c r="KZ84" s="315"/>
      <c r="LA84" s="315"/>
      <c r="LB84" s="315"/>
      <c r="LC84" s="315"/>
      <c r="LD84" s="315"/>
      <c r="LE84" s="315"/>
      <c r="LF84" s="315"/>
      <c r="LG84" s="315"/>
      <c r="LH84" s="315"/>
      <c r="LI84" s="315"/>
      <c r="LJ84" s="315"/>
      <c r="LK84" s="315"/>
      <c r="LL84" s="315"/>
      <c r="LM84" s="315"/>
      <c r="LN84" s="315"/>
      <c r="LO84" s="315"/>
      <c r="LP84" s="315"/>
      <c r="LQ84" s="315"/>
      <c r="LR84" s="315"/>
      <c r="LS84" s="315"/>
      <c r="LT84" s="315"/>
      <c r="LU84" s="315"/>
      <c r="LV84" s="315"/>
      <c r="LW84" s="315"/>
      <c r="LX84" s="315"/>
      <c r="LY84" s="315"/>
      <c r="LZ84" s="315"/>
      <c r="MA84" s="315"/>
      <c r="MB84" s="315"/>
      <c r="MC84" s="315"/>
      <c r="MD84" s="315"/>
      <c r="ME84" s="315"/>
      <c r="MF84" s="315"/>
      <c r="MG84" s="315"/>
      <c r="MH84" s="315"/>
      <c r="MI84" s="315"/>
      <c r="MJ84" s="315"/>
      <c r="MK84" s="315"/>
      <c r="ML84" s="315"/>
      <c r="MM84" s="315"/>
      <c r="MN84" s="315"/>
      <c r="MO84" s="315"/>
      <c r="MP84" s="315"/>
      <c r="MQ84" s="315"/>
      <c r="MR84" s="315"/>
      <c r="MS84" s="315"/>
      <c r="MT84" s="315"/>
      <c r="MU84" s="315"/>
      <c r="MV84" s="315"/>
      <c r="MW84" s="315"/>
      <c r="MX84" s="315"/>
      <c r="MY84" s="315"/>
      <c r="MZ84" s="315"/>
      <c r="NA84" s="315"/>
      <c r="NB84" s="315"/>
      <c r="NC84" s="315"/>
      <c r="ND84" s="315"/>
      <c r="NE84" s="315"/>
      <c r="NF84" s="315"/>
      <c r="NG84" s="315"/>
      <c r="NH84" s="315"/>
      <c r="NI84" s="315"/>
      <c r="NJ84" s="315"/>
      <c r="NK84" s="315"/>
      <c r="NL84" s="315"/>
      <c r="NM84" s="315"/>
      <c r="NN84" s="315"/>
      <c r="NO84" s="315"/>
      <c r="NP84" s="315"/>
      <c r="NQ84" s="315"/>
      <c r="NR84" s="315"/>
      <c r="NS84" s="315"/>
      <c r="NT84" s="315"/>
      <c r="NU84" s="315"/>
      <c r="NV84" s="315"/>
      <c r="NW84" s="315"/>
      <c r="NX84" s="315"/>
      <c r="NY84" s="315"/>
      <c r="NZ84" s="315"/>
      <c r="OA84" s="315"/>
      <c r="OB84" s="315"/>
      <c r="OC84" s="315"/>
      <c r="OD84" s="315"/>
      <c r="OE84" s="315"/>
      <c r="OF84" s="315"/>
      <c r="OG84" s="315"/>
      <c r="OH84" s="315"/>
      <c r="OI84" s="315"/>
      <c r="OJ84" s="315"/>
      <c r="OK84" s="315"/>
      <c r="OL84" s="315"/>
      <c r="OM84" s="315"/>
      <c r="ON84" s="315"/>
      <c r="OO84" s="315"/>
      <c r="OP84" s="315"/>
      <c r="OQ84" s="315"/>
      <c r="OR84" s="315"/>
      <c r="OS84" s="315"/>
      <c r="OT84" s="315"/>
      <c r="OU84" s="315"/>
      <c r="OV84" s="315"/>
      <c r="OW84" s="315"/>
      <c r="OX84" s="315"/>
      <c r="OY84" s="315"/>
      <c r="OZ84" s="315"/>
      <c r="PA84" s="315"/>
      <c r="PB84" s="315"/>
      <c r="PC84" s="315"/>
      <c r="PD84" s="315"/>
      <c r="PE84" s="315"/>
      <c r="PF84" s="315"/>
      <c r="PG84" s="315"/>
      <c r="PH84" s="315"/>
      <c r="PI84" s="315"/>
      <c r="PJ84" s="315"/>
      <c r="PK84" s="315"/>
      <c r="PL84" s="315"/>
      <c r="PM84" s="315"/>
      <c r="PN84" s="315"/>
      <c r="PO84" s="315"/>
      <c r="PP84" s="315"/>
      <c r="PQ84" s="315"/>
      <c r="PR84" s="315"/>
      <c r="PS84" s="315"/>
      <c r="PT84" s="315"/>
      <c r="PU84" s="315"/>
      <c r="PV84" s="315"/>
      <c r="PW84" s="315"/>
      <c r="PX84" s="315"/>
      <c r="PY84" s="315"/>
      <c r="PZ84" s="315"/>
      <c r="QA84" s="315"/>
      <c r="QB84" s="315"/>
      <c r="QC84" s="315"/>
      <c r="QD84" s="315"/>
      <c r="QE84" s="315"/>
      <c r="QF84" s="315"/>
      <c r="QG84" s="315"/>
      <c r="QH84" s="315"/>
      <c r="QI84" s="315"/>
      <c r="QJ84" s="315"/>
      <c r="QK84" s="315"/>
      <c r="QL84" s="315"/>
      <c r="QM84" s="315"/>
      <c r="QN84" s="315"/>
      <c r="QO84" s="315"/>
      <c r="QP84" s="315"/>
      <c r="QQ84" s="315"/>
      <c r="QR84" s="315"/>
      <c r="QS84" s="315"/>
      <c r="QT84" s="315"/>
      <c r="QU84" s="315"/>
      <c r="QV84" s="315"/>
      <c r="QW84" s="315"/>
      <c r="QX84" s="315"/>
      <c r="QY84" s="315"/>
      <c r="QZ84" s="315"/>
      <c r="RA84" s="315"/>
      <c r="RB84" s="315"/>
      <c r="RC84" s="315"/>
      <c r="RD84" s="315"/>
      <c r="RE84" s="315"/>
      <c r="RF84" s="315"/>
      <c r="RG84" s="315"/>
      <c r="RH84" s="315"/>
      <c r="RI84" s="315"/>
      <c r="RJ84" s="315"/>
      <c r="RK84" s="315"/>
      <c r="RL84" s="315"/>
      <c r="RM84" s="315"/>
      <c r="RN84" s="315"/>
      <c r="RO84" s="315"/>
      <c r="RP84" s="315"/>
      <c r="RQ84" s="315"/>
      <c r="RR84" s="315"/>
      <c r="RS84" s="315"/>
      <c r="RT84" s="315"/>
      <c r="RU84" s="315"/>
      <c r="RV84" s="315"/>
      <c r="RW84" s="315"/>
      <c r="RX84" s="315"/>
      <c r="RY84" s="315"/>
      <c r="RZ84" s="315"/>
      <c r="SA84" s="315"/>
      <c r="SB84" s="315"/>
      <c r="SC84" s="315"/>
      <c r="SD84" s="315"/>
      <c r="SE84" s="315"/>
      <c r="SF84" s="315"/>
      <c r="SG84" s="315"/>
      <c r="SH84" s="315"/>
      <c r="SI84" s="315"/>
      <c r="SJ84" s="315"/>
      <c r="SK84" s="315"/>
      <c r="SL84" s="315"/>
      <c r="SM84" s="315"/>
      <c r="SN84" s="315"/>
      <c r="SO84" s="315"/>
      <c r="SP84" s="315"/>
      <c r="SQ84" s="315"/>
      <c r="SR84" s="315"/>
      <c r="SS84" s="315"/>
      <c r="ST84" s="315"/>
      <c r="SU84" s="315"/>
      <c r="SV84" s="315"/>
      <c r="SW84" s="315"/>
      <c r="SX84" s="315"/>
      <c r="SY84" s="315"/>
      <c r="SZ84" s="315"/>
      <c r="TA84" s="315"/>
      <c r="TB84" s="315"/>
      <c r="TC84" s="315"/>
      <c r="TD84" s="315"/>
      <c r="TE84" s="315"/>
      <c r="TF84" s="315"/>
      <c r="TG84" s="315"/>
      <c r="TH84" s="315"/>
      <c r="TI84" s="315"/>
      <c r="TJ84" s="315"/>
      <c r="TK84" s="315"/>
      <c r="TL84" s="315"/>
      <c r="TM84" s="315"/>
      <c r="TN84" s="315"/>
      <c r="TO84" s="315"/>
      <c r="TP84" s="315"/>
      <c r="TQ84" s="315"/>
      <c r="TR84" s="315"/>
      <c r="TS84" s="315"/>
      <c r="TT84" s="315"/>
      <c r="TU84" s="315"/>
      <c r="TV84" s="315"/>
      <c r="TW84" s="315"/>
      <c r="TX84" s="315"/>
      <c r="TY84" s="315"/>
      <c r="TZ84" s="315"/>
      <c r="UA84" s="315"/>
      <c r="UB84" s="315"/>
      <c r="UC84" s="315"/>
      <c r="UD84" s="315"/>
    </row>
    <row r="85" spans="1:550" s="320" customFormat="1">
      <c r="A85" s="28" t="s">
        <v>582</v>
      </c>
      <c r="B85" s="28" t="s">
        <v>567</v>
      </c>
      <c r="C85" s="29" t="s">
        <v>242</v>
      </c>
      <c r="D85" s="29" t="s">
        <v>204</v>
      </c>
      <c r="E85" s="105" t="s">
        <v>184</v>
      </c>
      <c r="F85" s="31">
        <v>12</v>
      </c>
      <c r="G85" s="320">
        <v>596550</v>
      </c>
      <c r="H85" s="320">
        <v>286792</v>
      </c>
      <c r="I85" s="320">
        <v>8000</v>
      </c>
      <c r="J85" s="320">
        <v>65238</v>
      </c>
      <c r="K85" s="320">
        <v>1431215</v>
      </c>
      <c r="L85" s="320">
        <v>1431215</v>
      </c>
      <c r="M85" s="320">
        <v>43473</v>
      </c>
      <c r="N85" s="320">
        <v>-79986</v>
      </c>
      <c r="O85" s="320">
        <v>56746</v>
      </c>
      <c r="P85" s="320">
        <v>-23240</v>
      </c>
      <c r="Q85" s="320">
        <v>12556</v>
      </c>
      <c r="R85" s="320">
        <v>-10684</v>
      </c>
      <c r="S85" s="320">
        <v>32789</v>
      </c>
      <c r="T85" s="320">
        <v>75895</v>
      </c>
      <c r="U85" s="320">
        <v>0</v>
      </c>
      <c r="V85" s="320">
        <v>0</v>
      </c>
      <c r="W85" s="320">
        <v>0</v>
      </c>
      <c r="X85" s="320">
        <v>-9238</v>
      </c>
      <c r="Y85" s="320">
        <v>-9238</v>
      </c>
      <c r="Z85" s="320">
        <v>0</v>
      </c>
      <c r="AA85" s="320">
        <v>8919</v>
      </c>
      <c r="AB85" s="320">
        <v>0</v>
      </c>
      <c r="AC85" s="320">
        <v>-3318</v>
      </c>
      <c r="AD85" s="320">
        <v>-3318</v>
      </c>
      <c r="AE85" s="320">
        <v>5601</v>
      </c>
      <c r="AF85" s="320">
        <v>8867</v>
      </c>
      <c r="AG85" s="320">
        <v>21011</v>
      </c>
      <c r="AH85" s="320">
        <v>29878</v>
      </c>
      <c r="AI85" s="320">
        <v>0</v>
      </c>
      <c r="AJ85" s="320">
        <v>0</v>
      </c>
      <c r="AK85" s="320">
        <v>0</v>
      </c>
      <c r="AL85" s="320">
        <v>0</v>
      </c>
      <c r="AM85" s="320">
        <v>0</v>
      </c>
      <c r="AN85" s="320">
        <v>15234</v>
      </c>
      <c r="AO85" s="320">
        <v>0</v>
      </c>
      <c r="AP85" s="320">
        <v>0</v>
      </c>
      <c r="AQ85" s="320">
        <v>15131</v>
      </c>
      <c r="AR85" s="320">
        <v>0</v>
      </c>
      <c r="AS85" s="320">
        <v>0</v>
      </c>
      <c r="AT85" s="320">
        <v>36292</v>
      </c>
      <c r="AU85" s="320">
        <v>137154</v>
      </c>
      <c r="AV85" s="320">
        <v>-79986</v>
      </c>
      <c r="AW85" s="320">
        <v>0</v>
      </c>
      <c r="AX85" s="320">
        <v>77757</v>
      </c>
      <c r="AY85" s="320">
        <v>-2229</v>
      </c>
      <c r="AZ85" s="320">
        <v>0</v>
      </c>
      <c r="BA85" s="320">
        <v>-2229</v>
      </c>
      <c r="BB85" s="320">
        <v>134925</v>
      </c>
      <c r="BC85" s="315">
        <v>119368</v>
      </c>
      <c r="BD85" s="315">
        <v>17786</v>
      </c>
      <c r="BE85" s="315">
        <v>99446</v>
      </c>
      <c r="BF85" s="315">
        <v>35479</v>
      </c>
      <c r="BG85" s="315">
        <v>-19922</v>
      </c>
      <c r="BH85" s="315">
        <v>17693</v>
      </c>
      <c r="BI85" s="320">
        <v>1531218</v>
      </c>
      <c r="BJ85" s="320">
        <v>-64061</v>
      </c>
      <c r="BK85" s="320">
        <v>-77757</v>
      </c>
      <c r="BL85" s="320">
        <v>-141818</v>
      </c>
      <c r="BM85" s="320">
        <v>-141818</v>
      </c>
      <c r="BN85" s="320">
        <v>1389400</v>
      </c>
      <c r="BO85" s="320">
        <v>511949</v>
      </c>
      <c r="BP85" s="320">
        <v>28143</v>
      </c>
      <c r="BQ85" s="320">
        <v>483806</v>
      </c>
      <c r="BR85" s="320">
        <v>155192</v>
      </c>
      <c r="BS85" s="320">
        <v>16057</v>
      </c>
      <c r="BT85" s="320">
        <v>139135</v>
      </c>
      <c r="BU85" s="320">
        <v>535385</v>
      </c>
      <c r="BV85" s="320">
        <v>471476</v>
      </c>
      <c r="BW85" s="320">
        <v>63909</v>
      </c>
      <c r="BX85" s="320">
        <v>175125</v>
      </c>
      <c r="BY85" s="320">
        <v>10633</v>
      </c>
      <c r="BZ85" s="320">
        <v>164492</v>
      </c>
      <c r="CA85" s="320">
        <v>110279</v>
      </c>
      <c r="CB85" s="320">
        <v>26980</v>
      </c>
      <c r="CC85" s="320">
        <v>83299</v>
      </c>
      <c r="CD85" s="320">
        <v>81156</v>
      </c>
      <c r="CE85" s="320">
        <v>34625</v>
      </c>
      <c r="CF85" s="320">
        <v>46531</v>
      </c>
      <c r="CJ85" s="320">
        <v>553702</v>
      </c>
      <c r="CK85" s="320">
        <v>156527</v>
      </c>
      <c r="CL85" s="320">
        <v>397175</v>
      </c>
      <c r="CM85" s="320">
        <v>0</v>
      </c>
      <c r="CN85" s="320">
        <v>0</v>
      </c>
      <c r="CO85" s="320">
        <v>0</v>
      </c>
      <c r="CP85" s="320">
        <v>47912</v>
      </c>
      <c r="CQ85" s="320">
        <v>25805</v>
      </c>
      <c r="CR85" s="320">
        <v>22107</v>
      </c>
      <c r="CS85" s="320">
        <v>16656</v>
      </c>
      <c r="CT85" s="320">
        <v>0</v>
      </c>
      <c r="CU85" s="320">
        <v>16656</v>
      </c>
      <c r="CV85" s="320">
        <v>36074</v>
      </c>
      <c r="CW85" s="320">
        <v>0</v>
      </c>
      <c r="CX85" s="320">
        <v>36074</v>
      </c>
      <c r="CY85" s="320">
        <v>0</v>
      </c>
      <c r="CZ85" s="320">
        <v>0</v>
      </c>
      <c r="DA85" s="320">
        <v>0</v>
      </c>
      <c r="DB85" s="320">
        <v>0</v>
      </c>
      <c r="DC85" s="320">
        <v>0</v>
      </c>
      <c r="DD85" s="320">
        <v>0</v>
      </c>
      <c r="DE85" s="320">
        <v>0</v>
      </c>
      <c r="DF85" s="320">
        <v>0</v>
      </c>
      <c r="DG85" s="320">
        <v>0</v>
      </c>
      <c r="DH85" s="320">
        <v>0</v>
      </c>
      <c r="DI85" s="320">
        <v>0</v>
      </c>
      <c r="DJ85" s="320">
        <v>0</v>
      </c>
      <c r="DK85" s="320">
        <v>0</v>
      </c>
      <c r="DL85" s="320">
        <v>2294</v>
      </c>
      <c r="DM85" s="320">
        <v>-2294</v>
      </c>
      <c r="DN85" s="320">
        <v>2223430</v>
      </c>
      <c r="DO85" s="320">
        <v>772540</v>
      </c>
      <c r="DP85" s="320">
        <v>1450890</v>
      </c>
      <c r="DQ85" s="320">
        <v>0</v>
      </c>
      <c r="DR85" s="320">
        <v>0</v>
      </c>
      <c r="DS85" s="320">
        <v>0</v>
      </c>
      <c r="DT85" s="320">
        <v>2223430</v>
      </c>
      <c r="DU85" s="320">
        <v>772540</v>
      </c>
      <c r="DV85" s="320">
        <v>1450890</v>
      </c>
      <c r="DW85" s="320">
        <v>2894</v>
      </c>
      <c r="DX85" s="320">
        <v>0</v>
      </c>
      <c r="DY85" s="320">
        <v>2894</v>
      </c>
      <c r="DZ85" s="320">
        <v>1620</v>
      </c>
      <c r="EA85" s="320">
        <v>101342</v>
      </c>
      <c r="EB85" s="320">
        <v>7726</v>
      </c>
      <c r="EC85" s="320">
        <v>51000</v>
      </c>
      <c r="ED85" s="320">
        <v>0</v>
      </c>
      <c r="EE85" s="320">
        <v>0</v>
      </c>
      <c r="EF85" s="320">
        <v>144616</v>
      </c>
      <c r="EG85" s="320">
        <v>918539</v>
      </c>
      <c r="EH85" s="320">
        <v>333668</v>
      </c>
      <c r="EI85" s="320">
        <v>179008</v>
      </c>
      <c r="EJ85" s="320">
        <v>95892</v>
      </c>
      <c r="EK85" s="320">
        <v>1527107</v>
      </c>
      <c r="EL85" s="320">
        <v>-63885</v>
      </c>
      <c r="EM85" s="320">
        <v>39171</v>
      </c>
      <c r="EN85" s="320">
        <v>-1104</v>
      </c>
      <c r="EO85" s="320">
        <v>-102000</v>
      </c>
      <c r="EP85" s="320">
        <v>-128</v>
      </c>
      <c r="EQ85" s="320">
        <v>-144047</v>
      </c>
      <c r="ER85" s="323">
        <f t="shared" si="26"/>
        <v>2375772</v>
      </c>
      <c r="ES85" s="323">
        <f t="shared" si="27"/>
        <v>2311887</v>
      </c>
      <c r="ET85" s="323">
        <f t="shared" si="28"/>
        <v>2311887</v>
      </c>
      <c r="EU85" s="323">
        <f t="shared" si="35"/>
        <v>63885</v>
      </c>
      <c r="EV85" s="323">
        <f t="shared" si="29"/>
        <v>784780</v>
      </c>
      <c r="EW85" s="323">
        <f t="shared" si="30"/>
        <v>784780</v>
      </c>
      <c r="EX85" s="323">
        <f t="shared" si="31"/>
        <v>784780</v>
      </c>
      <c r="EY85" s="323">
        <f t="shared" si="32"/>
        <v>397175</v>
      </c>
      <c r="EZ85" s="323">
        <f t="shared" si="33"/>
        <v>535385</v>
      </c>
      <c r="FA85" s="323">
        <f t="shared" si="34"/>
        <v>471476</v>
      </c>
      <c r="FB85" s="323">
        <f t="shared" si="36"/>
        <v>63909</v>
      </c>
      <c r="FC85" s="320">
        <v>0</v>
      </c>
      <c r="FD85" s="320">
        <v>1926660</v>
      </c>
      <c r="FE85" s="320">
        <v>75482</v>
      </c>
      <c r="FF85" s="320">
        <v>427476</v>
      </c>
      <c r="FG85" s="320">
        <v>24588</v>
      </c>
      <c r="FH85" s="320">
        <v>101877</v>
      </c>
      <c r="FI85" s="320">
        <v>558992</v>
      </c>
      <c r="FJ85" s="320">
        <v>3115075</v>
      </c>
      <c r="FK85" s="320">
        <v>1417198</v>
      </c>
      <c r="FL85" s="320">
        <v>0</v>
      </c>
      <c r="FM85" s="320">
        <v>8002</v>
      </c>
      <c r="FN85" s="320">
        <v>5600</v>
      </c>
      <c r="FO85" s="320">
        <v>34640</v>
      </c>
      <c r="FP85" s="320">
        <v>112906</v>
      </c>
      <c r="FQ85" s="320">
        <v>4693421</v>
      </c>
      <c r="FR85" s="320">
        <v>25738</v>
      </c>
      <c r="FT85" s="320">
        <v>6513</v>
      </c>
      <c r="FV85" s="320">
        <v>1588</v>
      </c>
      <c r="FW85" s="320">
        <v>211095</v>
      </c>
      <c r="FX85" s="320">
        <v>76093</v>
      </c>
      <c r="FY85" s="320">
        <v>321027</v>
      </c>
      <c r="FZ85" s="320">
        <v>5014448</v>
      </c>
      <c r="GA85" s="320">
        <v>0</v>
      </c>
      <c r="GB85" s="320">
        <v>259797</v>
      </c>
      <c r="GC85" s="320">
        <v>216479</v>
      </c>
      <c r="GD85" s="320">
        <v>13949</v>
      </c>
      <c r="GE85" s="320">
        <v>0</v>
      </c>
      <c r="GG85" s="320">
        <v>490225</v>
      </c>
      <c r="GH85" s="320">
        <v>0</v>
      </c>
      <c r="GI85" s="320">
        <v>31662</v>
      </c>
      <c r="GJ85" s="320">
        <v>1302000</v>
      </c>
      <c r="GK85" s="320">
        <v>1452823</v>
      </c>
      <c r="GL85" s="320">
        <v>213413</v>
      </c>
      <c r="GN85" s="320">
        <v>0</v>
      </c>
      <c r="GO85" s="320">
        <v>2999898</v>
      </c>
      <c r="GP85" s="320">
        <v>1524325</v>
      </c>
      <c r="GQ85" s="320">
        <v>134925</v>
      </c>
      <c r="GR85" s="320">
        <v>1389400</v>
      </c>
      <c r="GS85" s="320">
        <v>1524325</v>
      </c>
      <c r="GT85" s="320">
        <v>0</v>
      </c>
      <c r="GU85" s="320">
        <v>211095</v>
      </c>
      <c r="GV85" s="325">
        <f t="shared" si="37"/>
        <v>1926033</v>
      </c>
      <c r="GW85" s="325">
        <f t="shared" si="38"/>
        <v>101831</v>
      </c>
      <c r="GX85" s="325">
        <f t="shared" si="39"/>
        <v>1824202</v>
      </c>
      <c r="GY85" s="315"/>
      <c r="GZ85" s="315"/>
      <c r="HA85" s="315"/>
      <c r="HB85" s="323"/>
      <c r="HC85" s="315"/>
      <c r="HD85" s="315"/>
      <c r="HE85" s="315"/>
      <c r="HF85" s="315"/>
      <c r="HG85" s="315"/>
      <c r="HH85" s="315"/>
      <c r="HI85" s="315"/>
      <c r="HJ85" s="315"/>
      <c r="HK85" s="315"/>
      <c r="HL85" s="315"/>
      <c r="HM85" s="315"/>
      <c r="HN85" s="315"/>
      <c r="HO85" s="315"/>
      <c r="HP85" s="315"/>
      <c r="HQ85" s="315"/>
      <c r="HR85" s="315"/>
      <c r="HS85" s="315"/>
      <c r="HT85" s="315"/>
      <c r="HU85" s="315"/>
      <c r="HV85" s="315"/>
      <c r="HW85" s="315"/>
      <c r="HX85" s="315"/>
      <c r="HY85" s="315"/>
      <c r="HZ85" s="315"/>
      <c r="IA85" s="315"/>
      <c r="IB85" s="315"/>
      <c r="IC85" s="315"/>
      <c r="ID85" s="315"/>
      <c r="IE85" s="315"/>
      <c r="IF85" s="315"/>
      <c r="IG85" s="315"/>
      <c r="IH85" s="315"/>
      <c r="II85" s="315"/>
      <c r="IJ85" s="315"/>
      <c r="IK85" s="315"/>
      <c r="IL85" s="315"/>
      <c r="IM85" s="315"/>
      <c r="IN85" s="315"/>
      <c r="IO85" s="315"/>
      <c r="IP85" s="315"/>
      <c r="IQ85" s="315"/>
      <c r="IR85" s="315"/>
      <c r="IS85" s="315"/>
      <c r="IT85" s="315"/>
      <c r="IU85" s="315"/>
      <c r="IV85" s="315"/>
      <c r="IW85" s="315"/>
      <c r="IX85" s="315"/>
      <c r="IY85" s="315"/>
      <c r="IZ85" s="315"/>
      <c r="JA85" s="315"/>
      <c r="JB85" s="315"/>
      <c r="JC85" s="315"/>
      <c r="JD85" s="315"/>
      <c r="JE85" s="315"/>
      <c r="JF85" s="315"/>
      <c r="JG85" s="315"/>
      <c r="JH85" s="315"/>
      <c r="JI85" s="315"/>
      <c r="JJ85" s="315"/>
      <c r="JK85" s="315"/>
      <c r="JL85" s="315"/>
      <c r="JM85" s="315"/>
      <c r="JN85" s="315"/>
      <c r="JO85" s="315"/>
      <c r="JP85" s="315"/>
      <c r="JQ85" s="315"/>
      <c r="JR85" s="315"/>
      <c r="JS85" s="315"/>
      <c r="JT85" s="315"/>
      <c r="JU85" s="315"/>
      <c r="JV85" s="315"/>
      <c r="JW85" s="315"/>
      <c r="JX85" s="315"/>
      <c r="JY85" s="315"/>
      <c r="JZ85" s="315"/>
      <c r="KA85" s="315"/>
      <c r="KB85" s="315"/>
      <c r="KC85" s="315"/>
      <c r="KD85" s="315"/>
      <c r="KE85" s="315"/>
      <c r="KF85" s="315"/>
      <c r="KG85" s="315"/>
      <c r="KH85" s="315"/>
      <c r="KI85" s="315"/>
      <c r="KJ85" s="315"/>
      <c r="KK85" s="315"/>
      <c r="KL85" s="315"/>
      <c r="KM85" s="315"/>
      <c r="KN85" s="315"/>
      <c r="KO85" s="315"/>
      <c r="KP85" s="315"/>
      <c r="KQ85" s="315"/>
      <c r="KR85" s="315"/>
      <c r="KS85" s="315"/>
      <c r="KT85" s="315"/>
      <c r="KU85" s="315"/>
      <c r="KV85" s="315"/>
      <c r="KW85" s="315"/>
      <c r="KX85" s="315"/>
      <c r="KY85" s="315"/>
      <c r="KZ85" s="315"/>
      <c r="LA85" s="315"/>
      <c r="LB85" s="315"/>
      <c r="LC85" s="315"/>
      <c r="LD85" s="315"/>
      <c r="LE85" s="315"/>
      <c r="LF85" s="315"/>
      <c r="LG85" s="315"/>
      <c r="LH85" s="315"/>
      <c r="LI85" s="315"/>
      <c r="LJ85" s="315"/>
      <c r="LK85" s="315"/>
      <c r="LL85" s="315"/>
      <c r="LM85" s="315"/>
      <c r="LN85" s="315"/>
      <c r="LO85" s="315"/>
      <c r="LP85" s="315"/>
      <c r="LQ85" s="315"/>
      <c r="LR85" s="315"/>
      <c r="LS85" s="315"/>
      <c r="LT85" s="315"/>
      <c r="LU85" s="315"/>
      <c r="LV85" s="315"/>
      <c r="LW85" s="315"/>
      <c r="LX85" s="315"/>
      <c r="LY85" s="315"/>
      <c r="LZ85" s="315"/>
      <c r="MA85" s="315"/>
      <c r="MB85" s="315"/>
      <c r="MC85" s="315"/>
      <c r="MD85" s="315"/>
      <c r="ME85" s="315"/>
      <c r="MF85" s="315"/>
      <c r="MG85" s="315"/>
      <c r="MH85" s="315"/>
      <c r="MI85" s="315"/>
      <c r="MJ85" s="315"/>
      <c r="MK85" s="315"/>
      <c r="ML85" s="315"/>
      <c r="MM85" s="315"/>
      <c r="MN85" s="315"/>
      <c r="MO85" s="315"/>
      <c r="MP85" s="315"/>
      <c r="MQ85" s="315"/>
      <c r="MR85" s="315"/>
      <c r="MS85" s="315"/>
      <c r="MT85" s="315"/>
      <c r="MU85" s="315"/>
      <c r="MV85" s="315"/>
      <c r="MW85" s="315"/>
      <c r="MX85" s="315"/>
      <c r="MY85" s="315"/>
      <c r="MZ85" s="315"/>
      <c r="NA85" s="315"/>
      <c r="NB85" s="315"/>
      <c r="NC85" s="315"/>
      <c r="ND85" s="315"/>
      <c r="NE85" s="315"/>
      <c r="NF85" s="315"/>
      <c r="NG85" s="315"/>
      <c r="NH85" s="315"/>
      <c r="NI85" s="315"/>
      <c r="NJ85" s="315"/>
      <c r="NK85" s="315"/>
      <c r="NL85" s="315"/>
      <c r="NM85" s="315"/>
      <c r="NN85" s="315"/>
      <c r="NO85" s="315"/>
      <c r="NP85" s="315"/>
      <c r="NQ85" s="315"/>
      <c r="NR85" s="315"/>
      <c r="NS85" s="315"/>
      <c r="NT85" s="315"/>
      <c r="NU85" s="315"/>
      <c r="NV85" s="315"/>
      <c r="NW85" s="315"/>
      <c r="NX85" s="315"/>
      <c r="NY85" s="315"/>
      <c r="NZ85" s="315"/>
      <c r="OA85" s="315"/>
      <c r="OB85" s="315"/>
      <c r="OC85" s="315"/>
      <c r="OD85" s="315"/>
      <c r="OE85" s="315"/>
      <c r="OF85" s="315"/>
      <c r="OG85" s="315"/>
      <c r="OH85" s="315"/>
      <c r="OI85" s="315"/>
      <c r="OJ85" s="315"/>
      <c r="OK85" s="315"/>
      <c r="OL85" s="315"/>
      <c r="OM85" s="315"/>
      <c r="ON85" s="315"/>
      <c r="OO85" s="315"/>
      <c r="OP85" s="315"/>
      <c r="OQ85" s="315"/>
      <c r="OR85" s="315"/>
      <c r="OS85" s="315"/>
      <c r="OT85" s="315"/>
      <c r="OU85" s="315"/>
      <c r="OV85" s="315"/>
      <c r="OW85" s="315"/>
      <c r="OX85" s="315"/>
      <c r="OY85" s="315"/>
      <c r="OZ85" s="315"/>
      <c r="PA85" s="315"/>
      <c r="PB85" s="315"/>
      <c r="PC85" s="315"/>
      <c r="PD85" s="315"/>
      <c r="PE85" s="315"/>
      <c r="PF85" s="315"/>
      <c r="PG85" s="315"/>
      <c r="PH85" s="315"/>
      <c r="PI85" s="315"/>
      <c r="PJ85" s="315"/>
      <c r="PK85" s="315"/>
      <c r="PL85" s="315"/>
      <c r="PM85" s="315"/>
      <c r="PN85" s="315"/>
      <c r="PO85" s="315"/>
      <c r="PP85" s="315"/>
      <c r="PQ85" s="315"/>
      <c r="PR85" s="315"/>
      <c r="PS85" s="315"/>
      <c r="PT85" s="315"/>
      <c r="PU85" s="315"/>
      <c r="PV85" s="315"/>
      <c r="PW85" s="315"/>
      <c r="PX85" s="315"/>
      <c r="PY85" s="315"/>
      <c r="PZ85" s="315"/>
      <c r="QA85" s="315"/>
      <c r="QB85" s="315"/>
      <c r="QC85" s="315"/>
      <c r="QD85" s="315"/>
      <c r="QE85" s="315"/>
      <c r="QF85" s="315"/>
      <c r="QG85" s="315"/>
      <c r="QH85" s="315"/>
      <c r="QI85" s="315"/>
      <c r="QJ85" s="315"/>
      <c r="QK85" s="315"/>
      <c r="QL85" s="315"/>
      <c r="QM85" s="315"/>
      <c r="QN85" s="315"/>
      <c r="QO85" s="315"/>
      <c r="QP85" s="315"/>
      <c r="QQ85" s="315"/>
      <c r="QR85" s="315"/>
      <c r="QS85" s="315"/>
      <c r="QT85" s="315"/>
      <c r="QU85" s="315"/>
      <c r="QV85" s="315"/>
      <c r="QW85" s="315"/>
      <c r="QX85" s="315"/>
      <c r="QY85" s="315"/>
      <c r="QZ85" s="315"/>
      <c r="RA85" s="315"/>
      <c r="RB85" s="315"/>
      <c r="RC85" s="315"/>
      <c r="RD85" s="315"/>
      <c r="RE85" s="315"/>
      <c r="RF85" s="315"/>
      <c r="RG85" s="315"/>
      <c r="RH85" s="315"/>
      <c r="RI85" s="315"/>
      <c r="RJ85" s="315"/>
      <c r="RK85" s="315"/>
      <c r="RL85" s="315"/>
      <c r="RM85" s="315"/>
      <c r="RN85" s="315"/>
      <c r="RO85" s="315"/>
      <c r="RP85" s="315"/>
      <c r="RQ85" s="315"/>
      <c r="RR85" s="315"/>
      <c r="RS85" s="315"/>
      <c r="RT85" s="315"/>
      <c r="RU85" s="315"/>
      <c r="RV85" s="315"/>
      <c r="RW85" s="315"/>
      <c r="RX85" s="315"/>
      <c r="RY85" s="315"/>
      <c r="RZ85" s="315"/>
      <c r="SA85" s="315"/>
      <c r="SB85" s="315"/>
      <c r="SC85" s="315"/>
      <c r="SD85" s="315"/>
      <c r="SE85" s="315"/>
      <c r="SF85" s="315"/>
      <c r="SG85" s="315"/>
      <c r="SH85" s="315"/>
      <c r="SI85" s="315"/>
      <c r="SJ85" s="315"/>
      <c r="SK85" s="315"/>
      <c r="SL85" s="315"/>
      <c r="SM85" s="315"/>
      <c r="SN85" s="315"/>
      <c r="SO85" s="315"/>
      <c r="SP85" s="315"/>
      <c r="SQ85" s="315"/>
      <c r="SR85" s="315"/>
      <c r="SS85" s="315"/>
      <c r="ST85" s="315"/>
      <c r="SU85" s="315"/>
      <c r="SV85" s="315"/>
      <c r="SW85" s="315"/>
      <c r="SX85" s="315"/>
      <c r="SY85" s="315"/>
      <c r="SZ85" s="315"/>
      <c r="TA85" s="315"/>
      <c r="TB85" s="315"/>
      <c r="TC85" s="315"/>
      <c r="TD85" s="315"/>
      <c r="TE85" s="315"/>
      <c r="TF85" s="315"/>
      <c r="TG85" s="315"/>
      <c r="TH85" s="315"/>
      <c r="TI85" s="315"/>
      <c r="TJ85" s="315"/>
      <c r="TK85" s="315"/>
      <c r="TL85" s="315"/>
      <c r="TM85" s="315"/>
      <c r="TN85" s="315"/>
      <c r="TO85" s="315"/>
      <c r="TP85" s="315"/>
      <c r="TQ85" s="315"/>
      <c r="TR85" s="315"/>
      <c r="TS85" s="315"/>
      <c r="TT85" s="315"/>
      <c r="TU85" s="315"/>
      <c r="TV85" s="315"/>
      <c r="TW85" s="315"/>
      <c r="TX85" s="315"/>
      <c r="TY85" s="315"/>
      <c r="TZ85" s="315"/>
      <c r="UA85" s="315"/>
      <c r="UB85" s="315"/>
      <c r="UC85" s="315"/>
      <c r="UD85" s="315"/>
    </row>
    <row r="86" spans="1:550" s="320" customFormat="1">
      <c r="A86" s="28" t="s">
        <v>583</v>
      </c>
      <c r="B86" s="28" t="s">
        <v>567</v>
      </c>
      <c r="C86" s="29" t="s">
        <v>242</v>
      </c>
      <c r="D86" s="29" t="s">
        <v>257</v>
      </c>
      <c r="E86" s="105" t="s">
        <v>184</v>
      </c>
      <c r="F86" s="31">
        <v>12</v>
      </c>
      <c r="G86" s="320">
        <v>232950</v>
      </c>
      <c r="H86" s="320">
        <v>104445</v>
      </c>
      <c r="I86" s="320">
        <v>3600</v>
      </c>
      <c r="J86" s="320">
        <v>30910</v>
      </c>
      <c r="K86" s="320">
        <v>550334</v>
      </c>
      <c r="L86" s="320">
        <v>595167</v>
      </c>
      <c r="M86" s="320">
        <v>37890</v>
      </c>
      <c r="N86" s="320">
        <v>-1089</v>
      </c>
      <c r="O86" s="320">
        <v>4296</v>
      </c>
      <c r="P86" s="320">
        <v>3207</v>
      </c>
      <c r="Q86" s="320">
        <v>-709</v>
      </c>
      <c r="R86" s="320">
        <v>2498</v>
      </c>
      <c r="S86" s="320">
        <v>40340</v>
      </c>
      <c r="T86" s="320">
        <v>6804</v>
      </c>
      <c r="U86" s="320">
        <v>-12216</v>
      </c>
      <c r="V86" s="320">
        <v>12580</v>
      </c>
      <c r="W86" s="320">
        <v>364</v>
      </c>
      <c r="X86" s="320">
        <v>160</v>
      </c>
      <c r="Y86" s="320">
        <v>524</v>
      </c>
      <c r="Z86" s="320">
        <v>7328</v>
      </c>
      <c r="AA86" s="320">
        <v>1517</v>
      </c>
      <c r="AB86" s="320">
        <v>368</v>
      </c>
      <c r="AC86" s="320">
        <v>0</v>
      </c>
      <c r="AD86" s="320">
        <v>368</v>
      </c>
      <c r="AE86" s="320">
        <v>1885</v>
      </c>
      <c r="AF86" s="320">
        <v>0</v>
      </c>
      <c r="AG86" s="320">
        <v>2</v>
      </c>
      <c r="AH86" s="320">
        <v>2</v>
      </c>
      <c r="AI86" s="320">
        <v>31171</v>
      </c>
      <c r="AJ86" s="320">
        <v>15</v>
      </c>
      <c r="AK86" s="320">
        <v>31703</v>
      </c>
      <c r="AL86" s="320">
        <v>1667</v>
      </c>
      <c r="AM86" s="320">
        <v>532</v>
      </c>
      <c r="AN86" s="320">
        <v>1669</v>
      </c>
      <c r="AO86" s="320">
        <v>2394</v>
      </c>
      <c r="AP86" s="320">
        <v>0</v>
      </c>
      <c r="AQ86" s="320">
        <v>2409</v>
      </c>
      <c r="AR86" s="320">
        <v>0</v>
      </c>
      <c r="AS86" s="320">
        <v>0</v>
      </c>
      <c r="AT86" s="320">
        <v>0</v>
      </c>
      <c r="AU86" s="320">
        <v>81443</v>
      </c>
      <c r="AV86" s="320">
        <v>-13305</v>
      </c>
      <c r="AW86" s="320">
        <v>0</v>
      </c>
      <c r="AX86" s="320">
        <v>17244</v>
      </c>
      <c r="AY86" s="320">
        <v>3939</v>
      </c>
      <c r="AZ86" s="320">
        <v>0</v>
      </c>
      <c r="BA86" s="320">
        <v>3939</v>
      </c>
      <c r="BB86" s="320">
        <v>85382</v>
      </c>
      <c r="BC86" s="315">
        <v>48755</v>
      </c>
      <c r="BD86" s="315">
        <v>32688</v>
      </c>
      <c r="BE86" s="315">
        <v>52309</v>
      </c>
      <c r="BF86" s="315">
        <v>33073</v>
      </c>
      <c r="BG86" s="315">
        <v>3554</v>
      </c>
      <c r="BH86" s="315">
        <v>385</v>
      </c>
      <c r="BI86" s="320">
        <v>852258</v>
      </c>
      <c r="BJ86" s="320">
        <v>-37103</v>
      </c>
      <c r="BK86" s="320">
        <v>-17244</v>
      </c>
      <c r="BL86" s="320">
        <v>-54347</v>
      </c>
      <c r="BM86" s="320">
        <v>-54347</v>
      </c>
      <c r="BN86" s="320">
        <v>797911</v>
      </c>
      <c r="BO86" s="320">
        <v>262610</v>
      </c>
      <c r="BP86" s="320">
        <v>9990</v>
      </c>
      <c r="BQ86" s="320">
        <v>252620</v>
      </c>
      <c r="BR86" s="320">
        <v>68231</v>
      </c>
      <c r="BS86" s="320">
        <v>31820</v>
      </c>
      <c r="BT86" s="320">
        <v>36411</v>
      </c>
      <c r="BU86" s="320">
        <v>74206</v>
      </c>
      <c r="BV86" s="320">
        <v>60709</v>
      </c>
      <c r="BW86" s="320">
        <v>13497</v>
      </c>
      <c r="BX86" s="320">
        <v>29480</v>
      </c>
      <c r="BY86" s="320">
        <v>2523</v>
      </c>
      <c r="BZ86" s="320">
        <v>26957</v>
      </c>
      <c r="CA86" s="320">
        <v>20521</v>
      </c>
      <c r="CB86" s="320">
        <v>14151</v>
      </c>
      <c r="CC86" s="320">
        <v>6370</v>
      </c>
      <c r="CD86" s="320">
        <v>83577</v>
      </c>
      <c r="CE86" s="320">
        <v>37527</v>
      </c>
      <c r="CF86" s="320">
        <v>46050</v>
      </c>
      <c r="CJ86" s="320">
        <v>142990</v>
      </c>
      <c r="CK86" s="320">
        <v>13400</v>
      </c>
      <c r="CL86" s="320">
        <v>129590</v>
      </c>
      <c r="CM86" s="320">
        <v>0</v>
      </c>
      <c r="CN86" s="320">
        <v>0</v>
      </c>
      <c r="CO86" s="320">
        <v>0</v>
      </c>
      <c r="CP86" s="320">
        <v>12539</v>
      </c>
      <c r="CQ86" s="320">
        <v>19495</v>
      </c>
      <c r="CR86" s="320">
        <v>-6956</v>
      </c>
      <c r="CS86" s="320">
        <v>10647</v>
      </c>
      <c r="CT86" s="320">
        <v>29</v>
      </c>
      <c r="CU86" s="320">
        <v>10618</v>
      </c>
      <c r="CV86" s="320">
        <v>3842</v>
      </c>
      <c r="CW86" s="320">
        <v>0</v>
      </c>
      <c r="CX86" s="320">
        <v>3842</v>
      </c>
      <c r="CY86" s="320">
        <v>0</v>
      </c>
      <c r="CZ86" s="320">
        <v>0</v>
      </c>
      <c r="DA86" s="320">
        <v>0</v>
      </c>
      <c r="DB86" s="320">
        <v>2100</v>
      </c>
      <c r="DC86" s="320">
        <v>0</v>
      </c>
      <c r="DD86" s="320">
        <v>2100</v>
      </c>
      <c r="DE86" s="320">
        <v>33</v>
      </c>
      <c r="DF86" s="320">
        <v>33</v>
      </c>
      <c r="DG86" s="320">
        <v>2345</v>
      </c>
      <c r="DH86" s="320">
        <v>0</v>
      </c>
      <c r="DI86" s="320">
        <v>2345</v>
      </c>
      <c r="DJ86" s="320">
        <v>89</v>
      </c>
      <c r="DK86" s="320">
        <v>2434</v>
      </c>
      <c r="DL86" s="320">
        <v>0</v>
      </c>
      <c r="DM86" s="320">
        <v>2434</v>
      </c>
      <c r="DN86" s="320">
        <v>715555</v>
      </c>
      <c r="DO86" s="320">
        <v>189644</v>
      </c>
      <c r="DP86" s="320">
        <v>525911</v>
      </c>
      <c r="DQ86" s="320">
        <v>43782</v>
      </c>
      <c r="DR86" s="320">
        <v>47678</v>
      </c>
      <c r="DS86" s="320">
        <v>-3896</v>
      </c>
      <c r="DT86" s="320">
        <v>759337</v>
      </c>
      <c r="DU86" s="320">
        <v>237322</v>
      </c>
      <c r="DV86" s="320">
        <v>522015</v>
      </c>
      <c r="DW86" s="320">
        <v>-216</v>
      </c>
      <c r="DX86" s="320">
        <v>0</v>
      </c>
      <c r="DY86" s="320">
        <v>-317</v>
      </c>
      <c r="DZ86" s="320">
        <v>88</v>
      </c>
      <c r="EA86" s="320">
        <v>44167</v>
      </c>
      <c r="EB86" s="320">
        <v>443</v>
      </c>
      <c r="EC86" s="320">
        <v>14692</v>
      </c>
      <c r="ED86" s="320">
        <v>0</v>
      </c>
      <c r="EE86" s="320">
        <v>0</v>
      </c>
      <c r="EF86" s="320">
        <v>58416</v>
      </c>
      <c r="EG86" s="320">
        <v>336229</v>
      </c>
      <c r="EH86" s="320">
        <v>114154</v>
      </c>
      <c r="EI86" s="320">
        <v>99951</v>
      </c>
      <c r="EJ86" s="320">
        <v>25204</v>
      </c>
      <c r="EK86" s="320">
        <v>575538</v>
      </c>
      <c r="EL86" s="320">
        <v>-5021</v>
      </c>
      <c r="EM86" s="320">
        <v>0</v>
      </c>
      <c r="EN86" s="320">
        <v>2192</v>
      </c>
      <c r="EO86" s="320">
        <v>-39295</v>
      </c>
      <c r="EP86" s="320">
        <v>0</v>
      </c>
      <c r="EQ86" s="320">
        <v>-50409</v>
      </c>
      <c r="ER86" s="323">
        <f t="shared" si="26"/>
        <v>818196</v>
      </c>
      <c r="ES86" s="323">
        <f t="shared" si="27"/>
        <v>813175</v>
      </c>
      <c r="ET86" s="323">
        <f t="shared" si="28"/>
        <v>813175</v>
      </c>
      <c r="EU86" s="323">
        <f t="shared" si="35"/>
        <v>5021</v>
      </c>
      <c r="EV86" s="323">
        <f t="shared" si="29"/>
        <v>237637</v>
      </c>
      <c r="EW86" s="323">
        <f t="shared" si="30"/>
        <v>189959</v>
      </c>
      <c r="EX86" s="323">
        <f t="shared" si="31"/>
        <v>189959</v>
      </c>
      <c r="EY86" s="323">
        <f t="shared" si="32"/>
        <v>129590</v>
      </c>
      <c r="EZ86" s="323">
        <f t="shared" si="33"/>
        <v>117988</v>
      </c>
      <c r="FA86" s="323">
        <f t="shared" si="34"/>
        <v>108387</v>
      </c>
      <c r="FB86" s="323">
        <f t="shared" si="36"/>
        <v>9601</v>
      </c>
      <c r="FC86" s="320">
        <v>709035</v>
      </c>
      <c r="FD86" s="320">
        <v>979531</v>
      </c>
      <c r="FE86" s="320">
        <v>51502</v>
      </c>
      <c r="FF86" s="320">
        <v>321967</v>
      </c>
      <c r="FG86" s="320">
        <v>2234</v>
      </c>
      <c r="FH86" s="320">
        <v>9135</v>
      </c>
      <c r="FI86" s="320">
        <v>10178</v>
      </c>
      <c r="FJ86" s="320">
        <v>2083582</v>
      </c>
      <c r="FK86" s="320">
        <v>0</v>
      </c>
      <c r="FL86" s="320">
        <v>0</v>
      </c>
      <c r="FM86" s="320">
        <v>80</v>
      </c>
      <c r="FN86" s="320">
        <v>0</v>
      </c>
      <c r="FO86" s="320">
        <v>1061</v>
      </c>
      <c r="FP86" s="320">
        <v>41314</v>
      </c>
      <c r="FQ86" s="320">
        <v>2126037</v>
      </c>
      <c r="FR86" s="320">
        <v>0</v>
      </c>
      <c r="FT86" s="320">
        <v>979</v>
      </c>
      <c r="FV86" s="320">
        <v>5551</v>
      </c>
      <c r="FW86" s="320">
        <v>51040</v>
      </c>
      <c r="FX86" s="320">
        <v>72602</v>
      </c>
      <c r="FY86" s="320">
        <v>130172</v>
      </c>
      <c r="FZ86" s="320">
        <v>2256209</v>
      </c>
      <c r="GA86" s="320">
        <v>0</v>
      </c>
      <c r="GB86" s="320">
        <v>56316</v>
      </c>
      <c r="GC86" s="320">
        <v>99407</v>
      </c>
      <c r="GD86" s="320">
        <v>1224</v>
      </c>
      <c r="GE86" s="320">
        <v>4824</v>
      </c>
      <c r="GG86" s="320">
        <v>161771</v>
      </c>
      <c r="GH86" s="320">
        <v>0</v>
      </c>
      <c r="GI86" s="320">
        <v>2250</v>
      </c>
      <c r="GJ86" s="320">
        <v>392349</v>
      </c>
      <c r="GK86" s="320">
        <v>694565</v>
      </c>
      <c r="GL86" s="320">
        <v>122081</v>
      </c>
      <c r="GN86" s="320">
        <v>0</v>
      </c>
      <c r="GO86" s="320">
        <v>1211245</v>
      </c>
      <c r="GP86" s="320">
        <v>883193</v>
      </c>
      <c r="GQ86" s="320">
        <v>85382</v>
      </c>
      <c r="GR86" s="320">
        <v>797911</v>
      </c>
      <c r="GS86" s="320">
        <v>883293</v>
      </c>
      <c r="GT86" s="320">
        <v>709035</v>
      </c>
      <c r="GU86" s="320">
        <v>51040</v>
      </c>
      <c r="GV86" s="325">
        <f t="shared" si="37"/>
        <v>872962</v>
      </c>
      <c r="GW86" s="325">
        <f t="shared" si="38"/>
        <v>72602</v>
      </c>
      <c r="GX86" s="325">
        <f t="shared" si="39"/>
        <v>800360</v>
      </c>
      <c r="GY86" s="315"/>
      <c r="GZ86" s="315"/>
      <c r="HA86" s="315"/>
      <c r="HB86" s="323"/>
      <c r="HC86" s="315"/>
      <c r="HD86" s="315"/>
      <c r="HE86" s="315"/>
      <c r="HF86" s="315"/>
      <c r="HG86" s="315"/>
      <c r="HH86" s="315"/>
      <c r="HI86" s="315"/>
      <c r="HJ86" s="315"/>
      <c r="HK86" s="315"/>
      <c r="HL86" s="315"/>
      <c r="HM86" s="315"/>
      <c r="HN86" s="315"/>
      <c r="HO86" s="315"/>
      <c r="HP86" s="315"/>
      <c r="HQ86" s="315"/>
      <c r="HR86" s="315"/>
      <c r="HS86" s="315"/>
      <c r="HT86" s="315"/>
      <c r="HU86" s="315"/>
      <c r="HV86" s="315"/>
      <c r="HW86" s="315"/>
      <c r="HX86" s="315"/>
      <c r="HY86" s="315"/>
      <c r="HZ86" s="315"/>
      <c r="IA86" s="315"/>
      <c r="IB86" s="315"/>
      <c r="IC86" s="315"/>
      <c r="ID86" s="315"/>
      <c r="IE86" s="315"/>
      <c r="IF86" s="315"/>
      <c r="IG86" s="315"/>
      <c r="IH86" s="315"/>
      <c r="II86" s="315"/>
      <c r="IJ86" s="315"/>
      <c r="IK86" s="315"/>
      <c r="IL86" s="315"/>
      <c r="IM86" s="315"/>
      <c r="IN86" s="315"/>
      <c r="IO86" s="315"/>
      <c r="IP86" s="315"/>
      <c r="IQ86" s="315"/>
      <c r="IR86" s="315"/>
      <c r="IS86" s="315"/>
      <c r="IT86" s="315"/>
      <c r="IU86" s="315"/>
      <c r="IV86" s="315"/>
      <c r="IW86" s="315"/>
      <c r="IX86" s="315"/>
      <c r="IY86" s="315"/>
      <c r="IZ86" s="315"/>
      <c r="JA86" s="315"/>
      <c r="JB86" s="315"/>
      <c r="JC86" s="315"/>
      <c r="JD86" s="315"/>
      <c r="JE86" s="315"/>
      <c r="JF86" s="315"/>
      <c r="JG86" s="315"/>
      <c r="JH86" s="315"/>
      <c r="JI86" s="315"/>
      <c r="JJ86" s="315"/>
      <c r="JK86" s="315"/>
      <c r="JL86" s="315"/>
      <c r="JM86" s="315"/>
      <c r="JN86" s="315"/>
      <c r="JO86" s="315"/>
      <c r="JP86" s="315"/>
      <c r="JQ86" s="315"/>
      <c r="JR86" s="315"/>
      <c r="JS86" s="315"/>
      <c r="JT86" s="315"/>
      <c r="JU86" s="315"/>
      <c r="JV86" s="315"/>
      <c r="JW86" s="315"/>
      <c r="JX86" s="315"/>
      <c r="JY86" s="315"/>
      <c r="JZ86" s="315"/>
      <c r="KA86" s="315"/>
      <c r="KB86" s="315"/>
      <c r="KC86" s="315"/>
      <c r="KD86" s="315"/>
      <c r="KE86" s="315"/>
      <c r="KF86" s="315"/>
      <c r="KG86" s="315"/>
      <c r="KH86" s="315"/>
      <c r="KI86" s="315"/>
      <c r="KJ86" s="315"/>
      <c r="KK86" s="315"/>
      <c r="KL86" s="315"/>
      <c r="KM86" s="315"/>
      <c r="KN86" s="315"/>
      <c r="KO86" s="315"/>
      <c r="KP86" s="315"/>
      <c r="KQ86" s="315"/>
      <c r="KR86" s="315"/>
      <c r="KS86" s="315"/>
      <c r="KT86" s="315"/>
      <c r="KU86" s="315"/>
      <c r="KV86" s="315"/>
      <c r="KW86" s="315"/>
      <c r="KX86" s="315"/>
      <c r="KY86" s="315"/>
      <c r="KZ86" s="315"/>
      <c r="LA86" s="315"/>
      <c r="LB86" s="315"/>
      <c r="LC86" s="315"/>
      <c r="LD86" s="315"/>
      <c r="LE86" s="315"/>
      <c r="LF86" s="315"/>
      <c r="LG86" s="315"/>
      <c r="LH86" s="315"/>
      <c r="LI86" s="315"/>
      <c r="LJ86" s="315"/>
      <c r="LK86" s="315"/>
      <c r="LL86" s="315"/>
      <c r="LM86" s="315"/>
      <c r="LN86" s="315"/>
      <c r="LO86" s="315"/>
      <c r="LP86" s="315"/>
      <c r="LQ86" s="315"/>
      <c r="LR86" s="315"/>
      <c r="LS86" s="315"/>
      <c r="LT86" s="315"/>
      <c r="LU86" s="315"/>
      <c r="LV86" s="315"/>
      <c r="LW86" s="315"/>
      <c r="LX86" s="315"/>
      <c r="LY86" s="315"/>
      <c r="LZ86" s="315"/>
      <c r="MA86" s="315"/>
      <c r="MB86" s="315"/>
      <c r="MC86" s="315"/>
      <c r="MD86" s="315"/>
      <c r="ME86" s="315"/>
      <c r="MF86" s="315"/>
      <c r="MG86" s="315"/>
      <c r="MH86" s="315"/>
      <c r="MI86" s="315"/>
      <c r="MJ86" s="315"/>
      <c r="MK86" s="315"/>
      <c r="ML86" s="315"/>
      <c r="MM86" s="315"/>
      <c r="MN86" s="315"/>
      <c r="MO86" s="315"/>
      <c r="MP86" s="315"/>
      <c r="MQ86" s="315"/>
      <c r="MR86" s="315"/>
      <c r="MS86" s="315"/>
      <c r="MT86" s="315"/>
      <c r="MU86" s="315"/>
      <c r="MV86" s="315"/>
      <c r="MW86" s="315"/>
      <c r="MX86" s="315"/>
      <c r="MY86" s="315"/>
      <c r="MZ86" s="315"/>
      <c r="NA86" s="315"/>
      <c r="NB86" s="315"/>
      <c r="NC86" s="315"/>
      <c r="ND86" s="315"/>
      <c r="NE86" s="315"/>
      <c r="NF86" s="315"/>
      <c r="NG86" s="315"/>
      <c r="NH86" s="315"/>
      <c r="NI86" s="315"/>
      <c r="NJ86" s="315"/>
      <c r="NK86" s="315"/>
      <c r="NL86" s="315"/>
      <c r="NM86" s="315"/>
      <c r="NN86" s="315"/>
      <c r="NO86" s="315"/>
      <c r="NP86" s="315"/>
      <c r="NQ86" s="315"/>
      <c r="NR86" s="315"/>
      <c r="NS86" s="315"/>
      <c r="NT86" s="315"/>
      <c r="NU86" s="315"/>
      <c r="NV86" s="315"/>
      <c r="NW86" s="315"/>
      <c r="NX86" s="315"/>
      <c r="NY86" s="315"/>
      <c r="NZ86" s="315"/>
      <c r="OA86" s="315"/>
      <c r="OB86" s="315"/>
      <c r="OC86" s="315"/>
      <c r="OD86" s="315"/>
      <c r="OE86" s="315"/>
      <c r="OF86" s="315"/>
      <c r="OG86" s="315"/>
      <c r="OH86" s="315"/>
      <c r="OI86" s="315"/>
      <c r="OJ86" s="315"/>
      <c r="OK86" s="315"/>
      <c r="OL86" s="315"/>
      <c r="OM86" s="315"/>
      <c r="ON86" s="315"/>
      <c r="OO86" s="315"/>
      <c r="OP86" s="315"/>
      <c r="OQ86" s="315"/>
      <c r="OR86" s="315"/>
      <c r="OS86" s="315"/>
      <c r="OT86" s="315"/>
      <c r="OU86" s="315"/>
      <c r="OV86" s="315"/>
      <c r="OW86" s="315"/>
      <c r="OX86" s="315"/>
      <c r="OY86" s="315"/>
      <c r="OZ86" s="315"/>
      <c r="PA86" s="315"/>
      <c r="PB86" s="315"/>
      <c r="PC86" s="315"/>
      <c r="PD86" s="315"/>
      <c r="PE86" s="315"/>
      <c r="PF86" s="315"/>
      <c r="PG86" s="315"/>
      <c r="PH86" s="315"/>
      <c r="PI86" s="315"/>
      <c r="PJ86" s="315"/>
      <c r="PK86" s="315"/>
      <c r="PL86" s="315"/>
      <c r="PM86" s="315"/>
      <c r="PN86" s="315"/>
      <c r="PO86" s="315"/>
      <c r="PP86" s="315"/>
      <c r="PQ86" s="315"/>
      <c r="PR86" s="315"/>
      <c r="PS86" s="315"/>
      <c r="PT86" s="315"/>
      <c r="PU86" s="315"/>
      <c r="PV86" s="315"/>
      <c r="PW86" s="315"/>
      <c r="PX86" s="315"/>
      <c r="PY86" s="315"/>
      <c r="PZ86" s="315"/>
      <c r="QA86" s="315"/>
      <c r="QB86" s="315"/>
      <c r="QC86" s="315"/>
      <c r="QD86" s="315"/>
      <c r="QE86" s="315"/>
      <c r="QF86" s="315"/>
      <c r="QG86" s="315"/>
      <c r="QH86" s="315"/>
      <c r="QI86" s="315"/>
      <c r="QJ86" s="315"/>
      <c r="QK86" s="315"/>
      <c r="QL86" s="315"/>
      <c r="QM86" s="315"/>
      <c r="QN86" s="315"/>
      <c r="QO86" s="315"/>
      <c r="QP86" s="315"/>
      <c r="QQ86" s="315"/>
      <c r="QR86" s="315"/>
      <c r="QS86" s="315"/>
      <c r="QT86" s="315"/>
      <c r="QU86" s="315"/>
      <c r="QV86" s="315"/>
      <c r="QW86" s="315"/>
      <c r="QX86" s="315"/>
      <c r="QY86" s="315"/>
      <c r="QZ86" s="315"/>
      <c r="RA86" s="315"/>
      <c r="RB86" s="315"/>
      <c r="RC86" s="315"/>
      <c r="RD86" s="315"/>
      <c r="RE86" s="315"/>
      <c r="RF86" s="315"/>
      <c r="RG86" s="315"/>
      <c r="RH86" s="315"/>
      <c r="RI86" s="315"/>
      <c r="RJ86" s="315"/>
      <c r="RK86" s="315"/>
      <c r="RL86" s="315"/>
      <c r="RM86" s="315"/>
      <c r="RN86" s="315"/>
      <c r="RO86" s="315"/>
      <c r="RP86" s="315"/>
      <c r="RQ86" s="315"/>
      <c r="RR86" s="315"/>
      <c r="RS86" s="315"/>
      <c r="RT86" s="315"/>
      <c r="RU86" s="315"/>
      <c r="RV86" s="315"/>
      <c r="RW86" s="315"/>
      <c r="RX86" s="315"/>
      <c r="RY86" s="315"/>
      <c r="RZ86" s="315"/>
      <c r="SA86" s="315"/>
      <c r="SB86" s="315"/>
      <c r="SC86" s="315"/>
      <c r="SD86" s="315"/>
      <c r="SE86" s="315"/>
      <c r="SF86" s="315"/>
      <c r="SG86" s="315"/>
      <c r="SH86" s="315"/>
      <c r="SI86" s="315"/>
      <c r="SJ86" s="315"/>
      <c r="SK86" s="315"/>
      <c r="SL86" s="315"/>
      <c r="SM86" s="315"/>
      <c r="SN86" s="315"/>
      <c r="SO86" s="315"/>
      <c r="SP86" s="315"/>
      <c r="SQ86" s="315"/>
      <c r="SR86" s="315"/>
      <c r="SS86" s="315"/>
      <c r="ST86" s="315"/>
      <c r="SU86" s="315"/>
      <c r="SV86" s="315"/>
      <c r="SW86" s="315"/>
      <c r="SX86" s="315"/>
      <c r="SY86" s="315"/>
      <c r="SZ86" s="315"/>
      <c r="TA86" s="315"/>
      <c r="TB86" s="315"/>
      <c r="TC86" s="315"/>
      <c r="TD86" s="315"/>
      <c r="TE86" s="315"/>
      <c r="TF86" s="315"/>
      <c r="TG86" s="315"/>
      <c r="TH86" s="315"/>
      <c r="TI86" s="315"/>
      <c r="TJ86" s="315"/>
      <c r="TK86" s="315"/>
      <c r="TL86" s="315"/>
      <c r="TM86" s="315"/>
      <c r="TN86" s="315"/>
      <c r="TO86" s="315"/>
      <c r="TP86" s="315"/>
      <c r="TQ86" s="315"/>
      <c r="TR86" s="315"/>
      <c r="TS86" s="315"/>
      <c r="TT86" s="315"/>
      <c r="TU86" s="315"/>
      <c r="TV86" s="315"/>
      <c r="TW86" s="315"/>
      <c r="TX86" s="315"/>
      <c r="TY86" s="315"/>
      <c r="TZ86" s="315"/>
      <c r="UA86" s="315"/>
      <c r="UB86" s="315"/>
      <c r="UC86" s="315"/>
      <c r="UD86" s="315"/>
    </row>
    <row r="87" spans="1:550" s="320" customFormat="1">
      <c r="A87" s="28" t="s">
        <v>584</v>
      </c>
      <c r="B87" s="28" t="s">
        <v>567</v>
      </c>
      <c r="C87" s="29" t="s">
        <v>242</v>
      </c>
      <c r="D87" s="29" t="s">
        <v>258</v>
      </c>
      <c r="E87" s="105" t="s">
        <v>184</v>
      </c>
      <c r="F87" s="31">
        <v>12</v>
      </c>
      <c r="G87" s="320">
        <v>80310</v>
      </c>
      <c r="H87" s="320">
        <v>37337</v>
      </c>
      <c r="I87" s="320">
        <v>3600</v>
      </c>
      <c r="J87" s="320">
        <v>10092</v>
      </c>
      <c r="K87" s="320">
        <v>193426</v>
      </c>
      <c r="L87" s="320">
        <v>193426</v>
      </c>
      <c r="M87" s="320">
        <v>45253</v>
      </c>
      <c r="N87" s="320">
        <v>-9662</v>
      </c>
      <c r="O87" s="320">
        <v>7439</v>
      </c>
      <c r="P87" s="320">
        <v>-2223</v>
      </c>
      <c r="Q87" s="320">
        <v>-281</v>
      </c>
      <c r="R87" s="320">
        <v>-2504</v>
      </c>
      <c r="S87" s="320">
        <v>42890</v>
      </c>
      <c r="T87" s="320">
        <v>0</v>
      </c>
      <c r="U87" s="320">
        <v>0</v>
      </c>
      <c r="V87" s="320">
        <v>0</v>
      </c>
      <c r="W87" s="320">
        <v>0</v>
      </c>
      <c r="X87" s="320">
        <v>0</v>
      </c>
      <c r="Y87" s="320">
        <v>0</v>
      </c>
      <c r="Z87" s="320">
        <v>0</v>
      </c>
      <c r="AA87" s="320">
        <v>0</v>
      </c>
      <c r="AB87" s="320">
        <v>0</v>
      </c>
      <c r="AC87" s="320">
        <v>0</v>
      </c>
      <c r="AD87" s="320">
        <v>0</v>
      </c>
      <c r="AE87" s="320">
        <v>0</v>
      </c>
      <c r="AF87" s="320">
        <v>396</v>
      </c>
      <c r="AG87" s="320">
        <v>-396</v>
      </c>
      <c r="AH87" s="320">
        <v>0</v>
      </c>
      <c r="AI87" s="320">
        <v>1742</v>
      </c>
      <c r="AJ87" s="320">
        <v>-802</v>
      </c>
      <c r="AK87" s="320">
        <v>940</v>
      </c>
      <c r="AL87" s="320">
        <v>1088</v>
      </c>
      <c r="AM87" s="320">
        <v>1639</v>
      </c>
      <c r="AN87" s="320">
        <v>2727</v>
      </c>
      <c r="AO87" s="320">
        <v>4437</v>
      </c>
      <c r="AP87" s="320">
        <v>-160</v>
      </c>
      <c r="AQ87" s="320">
        <v>4277</v>
      </c>
      <c r="AR87" s="320">
        <v>0</v>
      </c>
      <c r="AS87" s="320">
        <v>0</v>
      </c>
      <c r="AT87" s="320">
        <v>0</v>
      </c>
      <c r="AU87" s="320">
        <v>52916</v>
      </c>
      <c r="AV87" s="320">
        <v>-9662</v>
      </c>
      <c r="AW87" s="320">
        <v>0</v>
      </c>
      <c r="AX87" s="320">
        <v>7439</v>
      </c>
      <c r="AY87" s="320">
        <v>-2223</v>
      </c>
      <c r="AZ87" s="320">
        <v>0</v>
      </c>
      <c r="BA87" s="320">
        <v>-2223</v>
      </c>
      <c r="BB87" s="320">
        <v>50693</v>
      </c>
      <c r="BC87" s="315">
        <v>50778</v>
      </c>
      <c r="BD87" s="315">
        <v>2138</v>
      </c>
      <c r="BE87" s="315">
        <v>49753</v>
      </c>
      <c r="BF87" s="315">
        <v>940</v>
      </c>
      <c r="BG87" s="315">
        <v>-1025</v>
      </c>
      <c r="BH87" s="315">
        <v>-1198</v>
      </c>
      <c r="BI87" s="320">
        <v>5723</v>
      </c>
      <c r="BJ87" s="320">
        <v>3611</v>
      </c>
      <c r="BK87" s="320">
        <v>-7439</v>
      </c>
      <c r="BL87" s="320">
        <v>-3828</v>
      </c>
      <c r="BM87" s="320">
        <v>-3828</v>
      </c>
      <c r="BN87" s="320">
        <v>1895</v>
      </c>
      <c r="BO87" s="320">
        <v>73925</v>
      </c>
      <c r="BP87" s="320">
        <v>3142</v>
      </c>
      <c r="BQ87" s="320">
        <v>70783</v>
      </c>
      <c r="BR87" s="320">
        <v>13263</v>
      </c>
      <c r="BS87" s="320">
        <v>1903</v>
      </c>
      <c r="BT87" s="320">
        <v>11360</v>
      </c>
      <c r="BU87" s="320">
        <v>42274</v>
      </c>
      <c r="BV87" s="320">
        <v>39045</v>
      </c>
      <c r="BW87" s="320">
        <v>3229</v>
      </c>
      <c r="BX87" s="320">
        <v>13706</v>
      </c>
      <c r="BY87" s="320">
        <v>1572</v>
      </c>
      <c r="BZ87" s="320">
        <v>12134</v>
      </c>
      <c r="CA87" s="320">
        <v>12823</v>
      </c>
      <c r="CB87" s="320">
        <v>3612</v>
      </c>
      <c r="CC87" s="320">
        <v>9211</v>
      </c>
      <c r="CD87" s="320">
        <v>10420</v>
      </c>
      <c r="CE87" s="320">
        <v>3566</v>
      </c>
      <c r="CF87" s="320">
        <v>6854</v>
      </c>
      <c r="CJ87" s="320">
        <v>66836</v>
      </c>
      <c r="CK87" s="320">
        <v>14258</v>
      </c>
      <c r="CL87" s="320">
        <v>52578</v>
      </c>
      <c r="CM87" s="320">
        <v>0</v>
      </c>
      <c r="CN87" s="320">
        <v>0</v>
      </c>
      <c r="CO87" s="320">
        <v>0</v>
      </c>
      <c r="CP87" s="320">
        <v>3192</v>
      </c>
      <c r="CQ87" s="320">
        <v>1167</v>
      </c>
      <c r="CR87" s="320">
        <v>2025</v>
      </c>
      <c r="CS87" s="320">
        <v>2014</v>
      </c>
      <c r="CT87" s="320">
        <v>0</v>
      </c>
      <c r="CU87" s="320">
        <v>2014</v>
      </c>
      <c r="CV87" s="320">
        <v>2708</v>
      </c>
      <c r="CW87" s="320">
        <v>5</v>
      </c>
      <c r="CX87" s="320">
        <v>2703</v>
      </c>
      <c r="CY87" s="320">
        <v>0</v>
      </c>
      <c r="CZ87" s="320">
        <v>0</v>
      </c>
      <c r="DA87" s="320">
        <v>0</v>
      </c>
      <c r="DB87" s="320">
        <v>0</v>
      </c>
      <c r="DC87" s="320">
        <v>0</v>
      </c>
      <c r="DD87" s="320">
        <v>0</v>
      </c>
      <c r="DE87" s="320">
        <v>0</v>
      </c>
      <c r="DF87" s="320">
        <v>0</v>
      </c>
      <c r="DG87" s="320">
        <v>0</v>
      </c>
      <c r="DH87" s="320">
        <v>0</v>
      </c>
      <c r="DI87" s="320">
        <v>0</v>
      </c>
      <c r="DJ87" s="320">
        <v>0</v>
      </c>
      <c r="DK87" s="320">
        <v>0</v>
      </c>
      <c r="DL87" s="320">
        <v>0</v>
      </c>
      <c r="DM87" s="320">
        <v>0</v>
      </c>
      <c r="DN87" s="320">
        <v>241161</v>
      </c>
      <c r="DO87" s="320">
        <v>68270</v>
      </c>
      <c r="DP87" s="320">
        <v>172891</v>
      </c>
      <c r="DQ87" s="320">
        <v>0</v>
      </c>
      <c r="DR87" s="320">
        <v>0</v>
      </c>
      <c r="DS87" s="320">
        <v>0</v>
      </c>
      <c r="DT87" s="320">
        <v>241161</v>
      </c>
      <c r="DU87" s="320">
        <v>68270</v>
      </c>
      <c r="DV87" s="320">
        <v>172891</v>
      </c>
      <c r="DW87" s="320">
        <v>332</v>
      </c>
      <c r="DX87" s="320">
        <v>0</v>
      </c>
      <c r="DY87" s="320">
        <v>311</v>
      </c>
      <c r="DZ87" s="320">
        <v>-375</v>
      </c>
      <c r="EA87" s="320">
        <v>14689</v>
      </c>
      <c r="EB87" s="320">
        <v>953</v>
      </c>
      <c r="EC87" s="320">
        <v>5367</v>
      </c>
      <c r="ED87" s="320">
        <v>0</v>
      </c>
      <c r="EE87" s="320">
        <v>0</v>
      </c>
      <c r="EF87" s="320">
        <v>19103</v>
      </c>
      <c r="EG87" s="320">
        <v>145655</v>
      </c>
      <c r="EH87" s="320">
        <v>21279</v>
      </c>
      <c r="EI87" s="320">
        <v>26492</v>
      </c>
      <c r="EJ87" s="320">
        <v>7329</v>
      </c>
      <c r="EK87" s="320">
        <v>200755</v>
      </c>
      <c r="EL87" s="320">
        <v>8713</v>
      </c>
      <c r="EM87" s="320">
        <v>16033</v>
      </c>
      <c r="EN87" s="320">
        <v>0</v>
      </c>
      <c r="EO87" s="320">
        <v>-12422</v>
      </c>
      <c r="EP87" s="320">
        <v>0</v>
      </c>
      <c r="EQ87" s="320">
        <v>-6051</v>
      </c>
      <c r="ER87" s="323">
        <f t="shared" si="26"/>
        <v>261217</v>
      </c>
      <c r="ES87" s="323">
        <f t="shared" si="27"/>
        <v>269935</v>
      </c>
      <c r="ET87" s="323">
        <f t="shared" si="28"/>
        <v>269930</v>
      </c>
      <c r="EU87" s="323">
        <f t="shared" si="35"/>
        <v>-8713</v>
      </c>
      <c r="EV87" s="323">
        <f t="shared" si="29"/>
        <v>69180</v>
      </c>
      <c r="EW87" s="323">
        <f t="shared" si="30"/>
        <v>69180</v>
      </c>
      <c r="EX87" s="323">
        <f t="shared" si="31"/>
        <v>69175</v>
      </c>
      <c r="EY87" s="323">
        <f t="shared" si="32"/>
        <v>52578</v>
      </c>
      <c r="EZ87" s="323">
        <f t="shared" si="33"/>
        <v>42274</v>
      </c>
      <c r="FA87" s="323">
        <f t="shared" si="34"/>
        <v>39045</v>
      </c>
      <c r="FB87" s="323">
        <f t="shared" si="36"/>
        <v>3229</v>
      </c>
      <c r="FC87" s="320">
        <v>0</v>
      </c>
      <c r="FD87" s="320">
        <v>370302</v>
      </c>
      <c r="FE87" s="320">
        <v>5195</v>
      </c>
      <c r="FF87" s="320">
        <v>36742</v>
      </c>
      <c r="FG87" s="320">
        <v>15535</v>
      </c>
      <c r="FH87" s="320">
        <v>3261</v>
      </c>
      <c r="FI87" s="320">
        <v>1246</v>
      </c>
      <c r="FJ87" s="320">
        <v>432281</v>
      </c>
      <c r="FK87" s="320">
        <v>18059</v>
      </c>
      <c r="FL87" s="320">
        <v>0</v>
      </c>
      <c r="FM87" s="320">
        <v>200</v>
      </c>
      <c r="FN87" s="320">
        <v>0</v>
      </c>
      <c r="FO87" s="320">
        <v>0</v>
      </c>
      <c r="FP87" s="320">
        <v>2147</v>
      </c>
      <c r="FQ87" s="320">
        <v>452687</v>
      </c>
      <c r="FR87" s="320">
        <v>17599</v>
      </c>
      <c r="FT87" s="320">
        <v>0</v>
      </c>
      <c r="FV87" s="320">
        <v>318</v>
      </c>
      <c r="FW87" s="320">
        <v>10213</v>
      </c>
      <c r="FX87" s="320">
        <v>30845</v>
      </c>
      <c r="FY87" s="320">
        <v>58975</v>
      </c>
      <c r="FZ87" s="320">
        <v>511662</v>
      </c>
      <c r="GA87" s="320">
        <v>0</v>
      </c>
      <c r="GB87" s="320">
        <v>10401</v>
      </c>
      <c r="GC87" s="320">
        <v>23929</v>
      </c>
      <c r="GD87" s="320">
        <v>1832</v>
      </c>
      <c r="GE87" s="320">
        <v>0</v>
      </c>
      <c r="GG87" s="320">
        <v>36162</v>
      </c>
      <c r="GH87" s="320">
        <v>0</v>
      </c>
      <c r="GI87" s="320">
        <v>0</v>
      </c>
      <c r="GJ87" s="320">
        <v>137654</v>
      </c>
      <c r="GK87" s="320">
        <v>215447</v>
      </c>
      <c r="GL87" s="320">
        <v>69811</v>
      </c>
      <c r="GN87" s="320">
        <v>0</v>
      </c>
      <c r="GO87" s="320">
        <v>422912</v>
      </c>
      <c r="GP87" s="320">
        <v>52588</v>
      </c>
      <c r="GQ87" s="320">
        <v>50693</v>
      </c>
      <c r="GR87" s="320">
        <v>1895</v>
      </c>
      <c r="GS87" s="320">
        <v>52588</v>
      </c>
      <c r="GT87" s="320">
        <v>0</v>
      </c>
      <c r="GU87" s="320">
        <v>10213</v>
      </c>
      <c r="GV87" s="325">
        <f t="shared" si="37"/>
        <v>295659</v>
      </c>
      <c r="GW87" s="325">
        <f t="shared" si="38"/>
        <v>48444</v>
      </c>
      <c r="GX87" s="325">
        <f t="shared" si="39"/>
        <v>247215</v>
      </c>
      <c r="GY87" s="315"/>
      <c r="GZ87" s="315"/>
      <c r="HA87" s="315"/>
      <c r="HB87" s="323"/>
      <c r="HC87" s="315"/>
      <c r="HD87" s="315"/>
      <c r="HE87" s="315"/>
      <c r="HF87" s="315"/>
      <c r="HG87" s="315"/>
      <c r="HH87" s="315"/>
      <c r="HI87" s="315"/>
      <c r="HJ87" s="315"/>
      <c r="HK87" s="315"/>
      <c r="HL87" s="315"/>
      <c r="HM87" s="315"/>
      <c r="HN87" s="315"/>
      <c r="HO87" s="315"/>
      <c r="HP87" s="315"/>
      <c r="HQ87" s="315"/>
      <c r="HR87" s="315"/>
      <c r="HS87" s="315"/>
      <c r="HT87" s="315"/>
      <c r="HU87" s="315"/>
      <c r="HV87" s="315"/>
      <c r="HW87" s="315"/>
      <c r="HX87" s="315"/>
      <c r="HY87" s="315"/>
      <c r="HZ87" s="315"/>
      <c r="IA87" s="315"/>
      <c r="IB87" s="315"/>
      <c r="IC87" s="315"/>
      <c r="ID87" s="315"/>
      <c r="IE87" s="315"/>
      <c r="IF87" s="315"/>
      <c r="IG87" s="315"/>
      <c r="IH87" s="315"/>
      <c r="II87" s="315"/>
      <c r="IJ87" s="315"/>
      <c r="IK87" s="315"/>
      <c r="IL87" s="315"/>
      <c r="IM87" s="315"/>
      <c r="IN87" s="315"/>
      <c r="IO87" s="315"/>
      <c r="IP87" s="315"/>
      <c r="IQ87" s="315"/>
      <c r="IR87" s="315"/>
      <c r="IS87" s="315"/>
      <c r="IT87" s="315"/>
      <c r="IU87" s="315"/>
      <c r="IV87" s="315"/>
      <c r="IW87" s="315"/>
      <c r="IX87" s="315"/>
      <c r="IY87" s="315"/>
      <c r="IZ87" s="315"/>
      <c r="JA87" s="315"/>
      <c r="JB87" s="315"/>
      <c r="JC87" s="315"/>
      <c r="JD87" s="315"/>
      <c r="JE87" s="315"/>
      <c r="JF87" s="315"/>
      <c r="JG87" s="315"/>
      <c r="JH87" s="315"/>
      <c r="JI87" s="315"/>
      <c r="JJ87" s="315"/>
      <c r="JK87" s="315"/>
      <c r="JL87" s="315"/>
      <c r="JM87" s="315"/>
      <c r="JN87" s="315"/>
      <c r="JO87" s="315"/>
      <c r="JP87" s="315"/>
      <c r="JQ87" s="315"/>
      <c r="JR87" s="315"/>
      <c r="JS87" s="315"/>
      <c r="JT87" s="315"/>
      <c r="JU87" s="315"/>
      <c r="JV87" s="315"/>
      <c r="JW87" s="315"/>
      <c r="JX87" s="315"/>
      <c r="JY87" s="315"/>
      <c r="JZ87" s="315"/>
      <c r="KA87" s="315"/>
      <c r="KB87" s="315"/>
      <c r="KC87" s="315"/>
      <c r="KD87" s="315"/>
      <c r="KE87" s="315"/>
      <c r="KF87" s="315"/>
      <c r="KG87" s="315"/>
      <c r="KH87" s="315"/>
      <c r="KI87" s="315"/>
      <c r="KJ87" s="315"/>
      <c r="KK87" s="315"/>
      <c r="KL87" s="315"/>
      <c r="KM87" s="315"/>
      <c r="KN87" s="315"/>
      <c r="KO87" s="315"/>
      <c r="KP87" s="315"/>
      <c r="KQ87" s="315"/>
      <c r="KR87" s="315"/>
      <c r="KS87" s="315"/>
      <c r="KT87" s="315"/>
      <c r="KU87" s="315"/>
      <c r="KV87" s="315"/>
      <c r="KW87" s="315"/>
      <c r="KX87" s="315"/>
      <c r="KY87" s="315"/>
      <c r="KZ87" s="315"/>
      <c r="LA87" s="315"/>
      <c r="LB87" s="315"/>
      <c r="LC87" s="315"/>
      <c r="LD87" s="315"/>
      <c r="LE87" s="315"/>
      <c r="LF87" s="315"/>
      <c r="LG87" s="315"/>
      <c r="LH87" s="315"/>
      <c r="LI87" s="315"/>
      <c r="LJ87" s="315"/>
      <c r="LK87" s="315"/>
      <c r="LL87" s="315"/>
      <c r="LM87" s="315"/>
      <c r="LN87" s="315"/>
      <c r="LO87" s="315"/>
      <c r="LP87" s="315"/>
      <c r="LQ87" s="315"/>
      <c r="LR87" s="315"/>
      <c r="LS87" s="315"/>
      <c r="LT87" s="315"/>
      <c r="LU87" s="315"/>
      <c r="LV87" s="315"/>
      <c r="LW87" s="315"/>
      <c r="LX87" s="315"/>
      <c r="LY87" s="315"/>
      <c r="LZ87" s="315"/>
      <c r="MA87" s="315"/>
      <c r="MB87" s="315"/>
      <c r="MC87" s="315"/>
      <c r="MD87" s="315"/>
      <c r="ME87" s="315"/>
      <c r="MF87" s="315"/>
      <c r="MG87" s="315"/>
      <c r="MH87" s="315"/>
      <c r="MI87" s="315"/>
      <c r="MJ87" s="315"/>
      <c r="MK87" s="315"/>
      <c r="ML87" s="315"/>
      <c r="MM87" s="315"/>
      <c r="MN87" s="315"/>
      <c r="MO87" s="315"/>
      <c r="MP87" s="315"/>
      <c r="MQ87" s="315"/>
      <c r="MR87" s="315"/>
      <c r="MS87" s="315"/>
      <c r="MT87" s="315"/>
      <c r="MU87" s="315"/>
      <c r="MV87" s="315"/>
      <c r="MW87" s="315"/>
      <c r="MX87" s="315"/>
      <c r="MY87" s="315"/>
      <c r="MZ87" s="315"/>
      <c r="NA87" s="315"/>
      <c r="NB87" s="315"/>
      <c r="NC87" s="315"/>
      <c r="ND87" s="315"/>
      <c r="NE87" s="315"/>
      <c r="NF87" s="315"/>
      <c r="NG87" s="315"/>
      <c r="NH87" s="315"/>
      <c r="NI87" s="315"/>
      <c r="NJ87" s="315"/>
      <c r="NK87" s="315"/>
      <c r="NL87" s="315"/>
      <c r="NM87" s="315"/>
      <c r="NN87" s="315"/>
      <c r="NO87" s="315"/>
      <c r="NP87" s="315"/>
      <c r="NQ87" s="315"/>
      <c r="NR87" s="315"/>
      <c r="NS87" s="315"/>
      <c r="NT87" s="315"/>
      <c r="NU87" s="315"/>
      <c r="NV87" s="315"/>
      <c r="NW87" s="315"/>
      <c r="NX87" s="315"/>
      <c r="NY87" s="315"/>
      <c r="NZ87" s="315"/>
      <c r="OA87" s="315"/>
      <c r="OB87" s="315"/>
      <c r="OC87" s="315"/>
      <c r="OD87" s="315"/>
      <c r="OE87" s="315"/>
      <c r="OF87" s="315"/>
      <c r="OG87" s="315"/>
      <c r="OH87" s="315"/>
      <c r="OI87" s="315"/>
      <c r="OJ87" s="315"/>
      <c r="OK87" s="315"/>
      <c r="OL87" s="315"/>
      <c r="OM87" s="315"/>
      <c r="ON87" s="315"/>
      <c r="OO87" s="315"/>
      <c r="OP87" s="315"/>
      <c r="OQ87" s="315"/>
      <c r="OR87" s="315"/>
      <c r="OS87" s="315"/>
      <c r="OT87" s="315"/>
      <c r="OU87" s="315"/>
      <c r="OV87" s="315"/>
      <c r="OW87" s="315"/>
      <c r="OX87" s="315"/>
      <c r="OY87" s="315"/>
      <c r="OZ87" s="315"/>
      <c r="PA87" s="315"/>
      <c r="PB87" s="315"/>
      <c r="PC87" s="315"/>
      <c r="PD87" s="315"/>
      <c r="PE87" s="315"/>
      <c r="PF87" s="315"/>
      <c r="PG87" s="315"/>
      <c r="PH87" s="315"/>
      <c r="PI87" s="315"/>
      <c r="PJ87" s="315"/>
      <c r="PK87" s="315"/>
      <c r="PL87" s="315"/>
      <c r="PM87" s="315"/>
      <c r="PN87" s="315"/>
      <c r="PO87" s="315"/>
      <c r="PP87" s="315"/>
      <c r="PQ87" s="315"/>
      <c r="PR87" s="315"/>
      <c r="PS87" s="315"/>
      <c r="PT87" s="315"/>
      <c r="PU87" s="315"/>
      <c r="PV87" s="315"/>
      <c r="PW87" s="315"/>
      <c r="PX87" s="315"/>
      <c r="PY87" s="315"/>
      <c r="PZ87" s="315"/>
      <c r="QA87" s="315"/>
      <c r="QB87" s="315"/>
      <c r="QC87" s="315"/>
      <c r="QD87" s="315"/>
      <c r="QE87" s="315"/>
      <c r="QF87" s="315"/>
      <c r="QG87" s="315"/>
      <c r="QH87" s="315"/>
      <c r="QI87" s="315"/>
      <c r="QJ87" s="315"/>
      <c r="QK87" s="315"/>
      <c r="QL87" s="315"/>
      <c r="QM87" s="315"/>
      <c r="QN87" s="315"/>
      <c r="QO87" s="315"/>
      <c r="QP87" s="315"/>
      <c r="QQ87" s="315"/>
      <c r="QR87" s="315"/>
      <c r="QS87" s="315"/>
      <c r="QT87" s="315"/>
      <c r="QU87" s="315"/>
      <c r="QV87" s="315"/>
      <c r="QW87" s="315"/>
      <c r="QX87" s="315"/>
      <c r="QY87" s="315"/>
      <c r="QZ87" s="315"/>
      <c r="RA87" s="315"/>
      <c r="RB87" s="315"/>
      <c r="RC87" s="315"/>
      <c r="RD87" s="315"/>
      <c r="RE87" s="315"/>
      <c r="RF87" s="315"/>
      <c r="RG87" s="315"/>
      <c r="RH87" s="315"/>
      <c r="RI87" s="315"/>
      <c r="RJ87" s="315"/>
      <c r="RK87" s="315"/>
      <c r="RL87" s="315"/>
      <c r="RM87" s="315"/>
      <c r="RN87" s="315"/>
      <c r="RO87" s="315"/>
      <c r="RP87" s="315"/>
      <c r="RQ87" s="315"/>
      <c r="RR87" s="315"/>
      <c r="RS87" s="315"/>
      <c r="RT87" s="315"/>
      <c r="RU87" s="315"/>
      <c r="RV87" s="315"/>
      <c r="RW87" s="315"/>
      <c r="RX87" s="315"/>
      <c r="RY87" s="315"/>
      <c r="RZ87" s="315"/>
      <c r="SA87" s="315"/>
      <c r="SB87" s="315"/>
      <c r="SC87" s="315"/>
      <c r="SD87" s="315"/>
      <c r="SE87" s="315"/>
      <c r="SF87" s="315"/>
      <c r="SG87" s="315"/>
      <c r="SH87" s="315"/>
      <c r="SI87" s="315"/>
      <c r="SJ87" s="315"/>
      <c r="SK87" s="315"/>
      <c r="SL87" s="315"/>
      <c r="SM87" s="315"/>
      <c r="SN87" s="315"/>
      <c r="SO87" s="315"/>
      <c r="SP87" s="315"/>
      <c r="SQ87" s="315"/>
      <c r="SR87" s="315"/>
      <c r="SS87" s="315"/>
      <c r="ST87" s="315"/>
      <c r="SU87" s="315"/>
      <c r="SV87" s="315"/>
      <c r="SW87" s="315"/>
      <c r="SX87" s="315"/>
      <c r="SY87" s="315"/>
      <c r="SZ87" s="315"/>
      <c r="TA87" s="315"/>
      <c r="TB87" s="315"/>
      <c r="TC87" s="315"/>
      <c r="TD87" s="315"/>
      <c r="TE87" s="315"/>
      <c r="TF87" s="315"/>
      <c r="TG87" s="315"/>
      <c r="TH87" s="315"/>
      <c r="TI87" s="315"/>
      <c r="TJ87" s="315"/>
      <c r="TK87" s="315"/>
      <c r="TL87" s="315"/>
      <c r="TM87" s="315"/>
      <c r="TN87" s="315"/>
      <c r="TO87" s="315"/>
      <c r="TP87" s="315"/>
      <c r="TQ87" s="315"/>
      <c r="TR87" s="315"/>
      <c r="TS87" s="315"/>
      <c r="TT87" s="315"/>
      <c r="TU87" s="315"/>
      <c r="TV87" s="315"/>
      <c r="TW87" s="315"/>
      <c r="TX87" s="315"/>
      <c r="TY87" s="315"/>
      <c r="TZ87" s="315"/>
      <c r="UA87" s="315"/>
      <c r="UB87" s="315"/>
      <c r="UC87" s="315"/>
      <c r="UD87" s="315"/>
    </row>
    <row r="88" spans="1:550" s="320" customFormat="1">
      <c r="A88" s="28" t="s">
        <v>585</v>
      </c>
      <c r="B88" s="28" t="s">
        <v>567</v>
      </c>
      <c r="C88" s="29" t="s">
        <v>242</v>
      </c>
      <c r="D88" s="29" t="s">
        <v>259</v>
      </c>
      <c r="E88" s="105" t="s">
        <v>184</v>
      </c>
      <c r="F88" s="31">
        <v>12</v>
      </c>
      <c r="G88" s="320">
        <v>84700</v>
      </c>
      <c r="H88" s="320">
        <v>36009</v>
      </c>
      <c r="I88" s="320">
        <v>3700</v>
      </c>
      <c r="J88" s="320">
        <v>11830</v>
      </c>
      <c r="K88" s="320">
        <v>183154</v>
      </c>
      <c r="L88" s="320">
        <v>204467</v>
      </c>
      <c r="M88" s="320">
        <v>14083</v>
      </c>
      <c r="N88" s="320">
        <v>-18353</v>
      </c>
      <c r="O88" s="320">
        <v>25059</v>
      </c>
      <c r="P88" s="320">
        <v>6706</v>
      </c>
      <c r="Q88" s="320">
        <v>-278</v>
      </c>
      <c r="R88" s="320">
        <v>6428</v>
      </c>
      <c r="S88" s="320">
        <v>20511</v>
      </c>
      <c r="T88" s="320">
        <v>14673</v>
      </c>
      <c r="U88" s="320">
        <v>-5297</v>
      </c>
      <c r="V88" s="320">
        <v>8998</v>
      </c>
      <c r="W88" s="320">
        <v>3701</v>
      </c>
      <c r="X88" s="320">
        <v>0</v>
      </c>
      <c r="Y88" s="320">
        <v>3701</v>
      </c>
      <c r="Z88" s="320">
        <v>18374</v>
      </c>
      <c r="AA88" s="320">
        <v>0</v>
      </c>
      <c r="AB88" s="320">
        <v>0</v>
      </c>
      <c r="AC88" s="320">
        <v>0</v>
      </c>
      <c r="AD88" s="320">
        <v>0</v>
      </c>
      <c r="AE88" s="320">
        <v>0</v>
      </c>
      <c r="AF88" s="320">
        <v>0</v>
      </c>
      <c r="AG88" s="320">
        <v>0</v>
      </c>
      <c r="AH88" s="320">
        <v>0</v>
      </c>
      <c r="AI88" s="320">
        <v>7531</v>
      </c>
      <c r="AJ88" s="320">
        <v>1027</v>
      </c>
      <c r="AK88" s="320">
        <v>10658</v>
      </c>
      <c r="AL88" s="320">
        <v>2275</v>
      </c>
      <c r="AM88" s="320">
        <v>278</v>
      </c>
      <c r="AN88" s="320">
        <v>2553</v>
      </c>
      <c r="AO88" s="320">
        <v>0</v>
      </c>
      <c r="AP88" s="320">
        <v>0</v>
      </c>
      <c r="AQ88" s="320">
        <v>0</v>
      </c>
      <c r="AR88" s="320">
        <v>0</v>
      </c>
      <c r="AS88" s="320">
        <v>0</v>
      </c>
      <c r="AT88" s="320">
        <v>0</v>
      </c>
      <c r="AU88" s="320">
        <v>38562</v>
      </c>
      <c r="AV88" s="320">
        <v>-23650</v>
      </c>
      <c r="AW88" s="320">
        <v>0</v>
      </c>
      <c r="AX88" s="320">
        <v>35084</v>
      </c>
      <c r="AY88" s="320">
        <v>11434</v>
      </c>
      <c r="AZ88" s="320">
        <v>0</v>
      </c>
      <c r="BA88" s="320">
        <v>11434</v>
      </c>
      <c r="BB88" s="320">
        <v>49996</v>
      </c>
      <c r="BC88" s="320">
        <v>31031</v>
      </c>
      <c r="BD88" s="320">
        <v>7531</v>
      </c>
      <c r="BE88" s="320">
        <v>41438</v>
      </c>
      <c r="BF88" s="320">
        <v>8558</v>
      </c>
      <c r="BG88" s="320">
        <v>10407</v>
      </c>
      <c r="BH88" s="320">
        <v>1027</v>
      </c>
      <c r="BI88" s="320">
        <v>355238</v>
      </c>
      <c r="BJ88" s="320">
        <v>22437</v>
      </c>
      <c r="BK88" s="320">
        <v>-35083</v>
      </c>
      <c r="BL88" s="320">
        <v>-12646</v>
      </c>
      <c r="BM88" s="320">
        <v>-12646</v>
      </c>
      <c r="BN88" s="320">
        <v>342592</v>
      </c>
      <c r="BO88" s="320">
        <v>95162</v>
      </c>
      <c r="BP88" s="320">
        <v>2905</v>
      </c>
      <c r="BQ88" s="320">
        <v>92257</v>
      </c>
      <c r="BR88" s="320">
        <v>9188</v>
      </c>
      <c r="BS88" s="320">
        <v>1512</v>
      </c>
      <c r="BT88" s="320">
        <v>7676</v>
      </c>
      <c r="BU88" s="320">
        <v>40989</v>
      </c>
      <c r="BV88" s="320">
        <v>31787</v>
      </c>
      <c r="BW88" s="320">
        <v>9202</v>
      </c>
      <c r="BX88" s="320">
        <v>14614</v>
      </c>
      <c r="BY88" s="320">
        <v>4784</v>
      </c>
      <c r="BZ88" s="320">
        <v>9830</v>
      </c>
      <c r="CA88" s="320">
        <v>5556</v>
      </c>
      <c r="CB88" s="320">
        <v>2267</v>
      </c>
      <c r="CC88" s="320">
        <v>3289</v>
      </c>
      <c r="CD88" s="320">
        <v>9808</v>
      </c>
      <c r="CE88" s="320">
        <v>409</v>
      </c>
      <c r="CF88" s="320">
        <v>9399</v>
      </c>
      <c r="CJ88" s="320">
        <v>60446</v>
      </c>
      <c r="CK88" s="320">
        <v>13604</v>
      </c>
      <c r="CL88" s="320">
        <v>46842</v>
      </c>
      <c r="CM88" s="320">
        <v>0</v>
      </c>
      <c r="CN88" s="320">
        <v>0</v>
      </c>
      <c r="CO88" s="320">
        <v>0</v>
      </c>
      <c r="CP88" s="320">
        <v>0</v>
      </c>
      <c r="CQ88" s="320">
        <v>1544</v>
      </c>
      <c r="CR88" s="320">
        <v>-1544</v>
      </c>
      <c r="CS88" s="320">
        <v>3782</v>
      </c>
      <c r="CT88" s="320">
        <v>103</v>
      </c>
      <c r="CU88" s="320">
        <v>3679</v>
      </c>
      <c r="CV88" s="320">
        <v>3934</v>
      </c>
      <c r="CW88" s="320">
        <v>0</v>
      </c>
      <c r="CX88" s="320">
        <v>3934</v>
      </c>
      <c r="CY88" s="320">
        <v>0</v>
      </c>
      <c r="CZ88" s="320">
        <v>0</v>
      </c>
      <c r="DA88" s="320">
        <v>0</v>
      </c>
      <c r="DB88" s="320">
        <v>0</v>
      </c>
      <c r="DC88" s="320">
        <v>71</v>
      </c>
      <c r="DD88" s="320">
        <v>-71</v>
      </c>
      <c r="DE88" s="320">
        <v>0</v>
      </c>
      <c r="DF88" s="320">
        <v>0</v>
      </c>
      <c r="DG88" s="320">
        <v>0</v>
      </c>
      <c r="DH88" s="320">
        <v>0</v>
      </c>
      <c r="DI88" s="320">
        <v>0</v>
      </c>
      <c r="DJ88" s="320">
        <v>0</v>
      </c>
      <c r="DK88" s="320">
        <v>0</v>
      </c>
      <c r="DL88" s="320">
        <v>0</v>
      </c>
      <c r="DM88" s="320">
        <v>0</v>
      </c>
      <c r="DN88" s="320">
        <v>243479</v>
      </c>
      <c r="DO88" s="320">
        <v>58986</v>
      </c>
      <c r="DP88" s="320">
        <v>184493</v>
      </c>
      <c r="DQ88" s="320">
        <v>96762</v>
      </c>
      <c r="DR88" s="320">
        <v>22310</v>
      </c>
      <c r="DS88" s="320">
        <v>74452</v>
      </c>
      <c r="DT88" s="320">
        <v>340241</v>
      </c>
      <c r="DU88" s="320">
        <v>81296</v>
      </c>
      <c r="DV88" s="320">
        <v>258945</v>
      </c>
      <c r="DW88" s="320">
        <v>-3670</v>
      </c>
      <c r="DX88" s="320">
        <v>0</v>
      </c>
      <c r="DY88" s="320">
        <v>-2684</v>
      </c>
      <c r="DZ88" s="320">
        <v>0</v>
      </c>
      <c r="EA88" s="320">
        <v>14029</v>
      </c>
      <c r="EB88" s="320">
        <v>1113</v>
      </c>
      <c r="EC88" s="320">
        <v>2990</v>
      </c>
      <c r="ED88" s="320">
        <v>0</v>
      </c>
      <c r="EE88" s="320">
        <v>0</v>
      </c>
      <c r="EF88" s="320">
        <v>15906</v>
      </c>
      <c r="EG88" s="320">
        <v>123195</v>
      </c>
      <c r="EH88" s="320">
        <v>26596</v>
      </c>
      <c r="EI88" s="320">
        <v>33363</v>
      </c>
      <c r="EJ88" s="320">
        <v>0</v>
      </c>
      <c r="EK88" s="320">
        <v>183154</v>
      </c>
      <c r="EL88" s="320">
        <v>-95367</v>
      </c>
      <c r="EM88" s="320">
        <v>30186</v>
      </c>
      <c r="EN88" s="320">
        <v>0</v>
      </c>
      <c r="EO88" s="320">
        <v>-10441</v>
      </c>
      <c r="EP88" s="320">
        <v>2692</v>
      </c>
      <c r="EQ88" s="320">
        <v>-1213</v>
      </c>
      <c r="ER88" s="323">
        <f t="shared" si="26"/>
        <v>357260</v>
      </c>
      <c r="ES88" s="323">
        <f t="shared" si="27"/>
        <v>261893</v>
      </c>
      <c r="ET88" s="323">
        <f t="shared" si="28"/>
        <v>261893</v>
      </c>
      <c r="EU88" s="323">
        <f t="shared" si="35"/>
        <v>95367</v>
      </c>
      <c r="EV88" s="323">
        <f t="shared" si="29"/>
        <v>78739</v>
      </c>
      <c r="EW88" s="323">
        <f t="shared" si="30"/>
        <v>56429</v>
      </c>
      <c r="EX88" s="323">
        <f t="shared" si="31"/>
        <v>56429</v>
      </c>
      <c r="EY88" s="323">
        <f t="shared" si="32"/>
        <v>46842</v>
      </c>
      <c r="EZ88" s="323">
        <f t="shared" si="33"/>
        <v>137751</v>
      </c>
      <c r="FA88" s="323">
        <f t="shared" si="34"/>
        <v>54097</v>
      </c>
      <c r="FB88" s="323">
        <f t="shared" si="36"/>
        <v>83654</v>
      </c>
      <c r="FC88" s="320">
        <v>374606</v>
      </c>
      <c r="FD88" s="320">
        <v>291647</v>
      </c>
      <c r="FE88" s="320">
        <v>8693</v>
      </c>
      <c r="FF88" s="320">
        <v>25629</v>
      </c>
      <c r="FG88" s="320">
        <v>7683</v>
      </c>
      <c r="FH88" s="320">
        <v>9790</v>
      </c>
      <c r="FI88" s="320">
        <v>18171</v>
      </c>
      <c r="FJ88" s="320">
        <v>736219</v>
      </c>
      <c r="FK88" s="320">
        <v>30</v>
      </c>
      <c r="FL88" s="320">
        <v>0</v>
      </c>
      <c r="FM88" s="320">
        <v>220</v>
      </c>
      <c r="FN88" s="320">
        <v>1270</v>
      </c>
      <c r="FO88" s="320">
        <v>4806</v>
      </c>
      <c r="FP88" s="320">
        <v>4653</v>
      </c>
      <c r="FQ88" s="320">
        <v>747198</v>
      </c>
      <c r="FR88" s="320">
        <v>0</v>
      </c>
      <c r="FT88" s="320">
        <v>0</v>
      </c>
      <c r="FV88" s="320">
        <v>1182</v>
      </c>
      <c r="FW88" s="320">
        <v>17376</v>
      </c>
      <c r="FX88" s="320">
        <v>36520</v>
      </c>
      <c r="FY88" s="320">
        <v>55078</v>
      </c>
      <c r="FZ88" s="320">
        <v>802276</v>
      </c>
      <c r="GA88" s="320">
        <v>0</v>
      </c>
      <c r="GB88" s="320">
        <v>40781</v>
      </c>
      <c r="GC88" s="320">
        <v>27834</v>
      </c>
      <c r="GD88" s="320">
        <v>1129</v>
      </c>
      <c r="GE88" s="320">
        <v>12153</v>
      </c>
      <c r="GG88" s="320">
        <v>81897</v>
      </c>
      <c r="GH88" s="320">
        <v>0</v>
      </c>
      <c r="GI88" s="320">
        <v>0</v>
      </c>
      <c r="GJ88" s="320">
        <v>80421</v>
      </c>
      <c r="GK88" s="320">
        <v>187969</v>
      </c>
      <c r="GL88" s="320">
        <v>57300</v>
      </c>
      <c r="GN88" s="320">
        <v>2100</v>
      </c>
      <c r="GO88" s="320">
        <v>327790</v>
      </c>
      <c r="GP88" s="320">
        <v>392589</v>
      </c>
      <c r="GQ88" s="320">
        <v>49996</v>
      </c>
      <c r="GR88" s="320">
        <v>342592</v>
      </c>
      <c r="GS88" s="320">
        <v>392588</v>
      </c>
      <c r="GT88" s="320">
        <v>374606</v>
      </c>
      <c r="GU88" s="320">
        <v>17376</v>
      </c>
      <c r="GV88" s="325">
        <f t="shared" si="37"/>
        <v>286050</v>
      </c>
      <c r="GW88" s="325">
        <f t="shared" si="38"/>
        <v>36520</v>
      </c>
      <c r="GX88" s="325">
        <f t="shared" si="39"/>
        <v>249530</v>
      </c>
      <c r="HB88" s="323"/>
    </row>
    <row r="89" spans="1:550" s="320" customFormat="1">
      <c r="A89" s="28" t="s">
        <v>586</v>
      </c>
      <c r="B89" s="28" t="s">
        <v>567</v>
      </c>
      <c r="C89" s="29" t="s">
        <v>242</v>
      </c>
      <c r="D89" s="29" t="s">
        <v>260</v>
      </c>
      <c r="E89" s="105" t="s">
        <v>184</v>
      </c>
      <c r="F89" s="31">
        <v>12</v>
      </c>
      <c r="G89" s="320">
        <v>94350</v>
      </c>
      <c r="H89" s="320">
        <v>40839</v>
      </c>
      <c r="I89" s="320">
        <v>1800</v>
      </c>
      <c r="J89" s="320">
        <v>12009</v>
      </c>
      <c r="K89" s="320">
        <v>185956</v>
      </c>
      <c r="L89" s="320">
        <v>200409</v>
      </c>
      <c r="M89" s="320">
        <v>22980</v>
      </c>
      <c r="N89" s="320">
        <v>14101</v>
      </c>
      <c r="O89" s="320">
        <v>-15692</v>
      </c>
      <c r="P89" s="320">
        <v>-1591</v>
      </c>
      <c r="Q89" s="320">
        <v>-8</v>
      </c>
      <c r="R89" s="320">
        <v>-1599</v>
      </c>
      <c r="S89" s="320">
        <v>21381</v>
      </c>
      <c r="T89" s="320">
        <v>1115</v>
      </c>
      <c r="U89" s="320">
        <v>-3320</v>
      </c>
      <c r="V89" s="320">
        <v>3338</v>
      </c>
      <c r="W89" s="320">
        <v>18</v>
      </c>
      <c r="X89" s="320">
        <v>-7</v>
      </c>
      <c r="Y89" s="320">
        <v>11</v>
      </c>
      <c r="Z89" s="320">
        <v>1126</v>
      </c>
      <c r="AA89" s="320">
        <v>796</v>
      </c>
      <c r="AB89" s="320">
        <v>1</v>
      </c>
      <c r="AC89" s="320">
        <v>0</v>
      </c>
      <c r="AD89" s="320">
        <v>1</v>
      </c>
      <c r="AE89" s="320">
        <v>797</v>
      </c>
      <c r="AF89" s="320">
        <v>69</v>
      </c>
      <c r="AG89" s="320">
        <v>-1</v>
      </c>
      <c r="AH89" s="320">
        <v>68</v>
      </c>
      <c r="AI89" s="320">
        <v>98</v>
      </c>
      <c r="AJ89" s="320">
        <v>-98</v>
      </c>
      <c r="AK89" s="320">
        <v>0</v>
      </c>
      <c r="AL89" s="320">
        <v>2640.4</v>
      </c>
      <c r="AM89" s="320">
        <v>0</v>
      </c>
      <c r="AN89" s="320">
        <v>2640.4</v>
      </c>
      <c r="AO89" s="320">
        <v>1362.4</v>
      </c>
      <c r="AP89" s="320">
        <v>0</v>
      </c>
      <c r="AQ89" s="320">
        <v>1377.4</v>
      </c>
      <c r="AR89" s="320">
        <v>0</v>
      </c>
      <c r="AS89" s="320">
        <v>0</v>
      </c>
      <c r="AT89" s="320">
        <v>0</v>
      </c>
      <c r="AU89" s="320">
        <v>29060.799999999999</v>
      </c>
      <c r="AV89" s="320">
        <v>10781</v>
      </c>
      <c r="AW89" s="320">
        <v>0</v>
      </c>
      <c r="AX89" s="320">
        <v>-12452</v>
      </c>
      <c r="AY89" s="320">
        <v>-1671</v>
      </c>
      <c r="AZ89" s="320">
        <v>0</v>
      </c>
      <c r="BA89" s="320">
        <v>-1671</v>
      </c>
      <c r="BB89" s="320">
        <v>27389.8</v>
      </c>
      <c r="BC89" s="320">
        <v>28097.800000000003</v>
      </c>
      <c r="BD89" s="320">
        <v>963</v>
      </c>
      <c r="BE89" s="320">
        <v>26509.800000000003</v>
      </c>
      <c r="BF89" s="320">
        <v>865</v>
      </c>
      <c r="BG89" s="320">
        <v>-1588</v>
      </c>
      <c r="BH89" s="320">
        <v>-98</v>
      </c>
      <c r="BI89" s="320">
        <v>275347</v>
      </c>
      <c r="BJ89" s="320">
        <v>52822</v>
      </c>
      <c r="BK89" s="320">
        <v>12452</v>
      </c>
      <c r="BL89" s="320">
        <v>65274</v>
      </c>
      <c r="BM89" s="320">
        <v>65274</v>
      </c>
      <c r="BN89" s="320">
        <v>340621</v>
      </c>
      <c r="BO89" s="320">
        <v>87246</v>
      </c>
      <c r="BP89" s="320">
        <v>1137</v>
      </c>
      <c r="BQ89" s="320">
        <v>86109</v>
      </c>
      <c r="BR89" s="320">
        <v>16656</v>
      </c>
      <c r="BS89" s="320">
        <v>2965</v>
      </c>
      <c r="BT89" s="320">
        <v>13691</v>
      </c>
      <c r="BU89" s="320">
        <v>34118</v>
      </c>
      <c r="BV89" s="320">
        <v>25982</v>
      </c>
      <c r="BW89" s="320">
        <v>8136</v>
      </c>
      <c r="BX89" s="320">
        <v>11674</v>
      </c>
      <c r="BY89" s="320">
        <v>1919</v>
      </c>
      <c r="BZ89" s="320">
        <v>9755</v>
      </c>
      <c r="CA89" s="320">
        <v>5834</v>
      </c>
      <c r="CB89" s="320">
        <v>3835</v>
      </c>
      <c r="CC89" s="320">
        <v>1999</v>
      </c>
      <c r="CD89" s="320">
        <v>15553</v>
      </c>
      <c r="CE89" s="320">
        <v>6141</v>
      </c>
      <c r="CF89" s="320">
        <v>9412</v>
      </c>
      <c r="CJ89" s="320">
        <v>65642</v>
      </c>
      <c r="CK89" s="320">
        <v>10535</v>
      </c>
      <c r="CL89" s="320">
        <v>55107</v>
      </c>
      <c r="CM89" s="320">
        <v>778</v>
      </c>
      <c r="CN89" s="320">
        <v>412</v>
      </c>
      <c r="CO89" s="320">
        <v>366</v>
      </c>
      <c r="CP89" s="320">
        <v>2753</v>
      </c>
      <c r="CQ89" s="320">
        <v>791</v>
      </c>
      <c r="CR89" s="320">
        <v>1962</v>
      </c>
      <c r="CS89" s="320">
        <v>2647</v>
      </c>
      <c r="CT89" s="320">
        <v>28</v>
      </c>
      <c r="CU89" s="320">
        <v>2619</v>
      </c>
      <c r="CV89" s="320">
        <v>775</v>
      </c>
      <c r="CW89" s="320">
        <v>0</v>
      </c>
      <c r="CX89" s="320">
        <v>775</v>
      </c>
      <c r="CY89" s="320">
        <v>0</v>
      </c>
      <c r="CZ89" s="320">
        <v>0</v>
      </c>
      <c r="DA89" s="320">
        <v>0</v>
      </c>
      <c r="DB89" s="320">
        <v>0</v>
      </c>
      <c r="DC89" s="320">
        <v>0</v>
      </c>
      <c r="DD89" s="320">
        <v>0</v>
      </c>
      <c r="DE89" s="320">
        <v>0</v>
      </c>
      <c r="DF89" s="320">
        <v>0</v>
      </c>
      <c r="DG89" s="320">
        <v>600</v>
      </c>
      <c r="DH89" s="320">
        <v>0</v>
      </c>
      <c r="DI89" s="320">
        <v>600</v>
      </c>
      <c r="DJ89" s="320">
        <v>0</v>
      </c>
      <c r="DK89" s="320">
        <v>600</v>
      </c>
      <c r="DL89" s="320">
        <v>0</v>
      </c>
      <c r="DM89" s="320">
        <v>600</v>
      </c>
      <c r="DN89" s="320">
        <v>244876</v>
      </c>
      <c r="DO89" s="320">
        <v>53745</v>
      </c>
      <c r="DP89" s="320">
        <v>191131</v>
      </c>
      <c r="DQ89" s="320">
        <v>19502</v>
      </c>
      <c r="DR89" s="320">
        <v>15148</v>
      </c>
      <c r="DS89" s="320">
        <v>4354</v>
      </c>
      <c r="DT89" s="320">
        <v>264378</v>
      </c>
      <c r="DU89" s="320">
        <v>68893</v>
      </c>
      <c r="DV89" s="320">
        <v>195485</v>
      </c>
      <c r="DW89" s="320">
        <v>0</v>
      </c>
      <c r="DX89" s="320">
        <v>0</v>
      </c>
      <c r="DY89" s="320">
        <v>-525</v>
      </c>
      <c r="DZ89" s="320">
        <v>0</v>
      </c>
      <c r="EA89" s="320">
        <v>11244</v>
      </c>
      <c r="EB89" s="320">
        <v>178</v>
      </c>
      <c r="EC89" s="320">
        <v>5000</v>
      </c>
      <c r="ED89" s="320">
        <v>8</v>
      </c>
      <c r="EE89" s="320">
        <v>0</v>
      </c>
      <c r="EF89" s="320">
        <v>16066</v>
      </c>
      <c r="EG89" s="320">
        <v>120849</v>
      </c>
      <c r="EH89" s="320">
        <v>30668</v>
      </c>
      <c r="EI89" s="320">
        <v>34439</v>
      </c>
      <c r="EJ89" s="320">
        <v>36293</v>
      </c>
      <c r="EK89" s="320">
        <v>222249</v>
      </c>
      <c r="EL89" s="320">
        <v>10706</v>
      </c>
      <c r="EM89" s="320">
        <v>16745</v>
      </c>
      <c r="EN89" s="320">
        <v>0</v>
      </c>
      <c r="EO89" s="320">
        <v>36077</v>
      </c>
      <c r="EP89" s="320">
        <v>0</v>
      </c>
      <c r="EQ89" s="320">
        <v>63603</v>
      </c>
      <c r="ER89" s="323">
        <f t="shared" si="26"/>
        <v>280622</v>
      </c>
      <c r="ES89" s="323">
        <f t="shared" si="27"/>
        <v>291328</v>
      </c>
      <c r="ET89" s="323">
        <f t="shared" si="28"/>
        <v>291328</v>
      </c>
      <c r="EU89" s="323">
        <f t="shared" si="35"/>
        <v>-10706</v>
      </c>
      <c r="EV89" s="323">
        <f t="shared" si="29"/>
        <v>69079</v>
      </c>
      <c r="EW89" s="323">
        <f t="shared" si="30"/>
        <v>53931</v>
      </c>
      <c r="EX89" s="323">
        <f t="shared" si="31"/>
        <v>53931</v>
      </c>
      <c r="EY89" s="323">
        <f t="shared" si="32"/>
        <v>55107</v>
      </c>
      <c r="EZ89" s="323">
        <f t="shared" si="33"/>
        <v>53620</v>
      </c>
      <c r="FA89" s="323">
        <f t="shared" si="34"/>
        <v>41130</v>
      </c>
      <c r="FB89" s="323">
        <f t="shared" si="36"/>
        <v>12490</v>
      </c>
      <c r="FC89" s="320">
        <v>164899</v>
      </c>
      <c r="FD89" s="320">
        <v>292041</v>
      </c>
      <c r="FE89" s="320">
        <v>14468</v>
      </c>
      <c r="FF89" s="320">
        <v>105922</v>
      </c>
      <c r="FG89" s="320">
        <v>1469</v>
      </c>
      <c r="FH89" s="320">
        <v>2487</v>
      </c>
      <c r="FI89" s="320">
        <v>91980</v>
      </c>
      <c r="FJ89" s="320">
        <v>673266</v>
      </c>
      <c r="FK89" s="320">
        <v>903</v>
      </c>
      <c r="FL89" s="320">
        <v>3762</v>
      </c>
      <c r="FM89" s="320">
        <v>132</v>
      </c>
      <c r="FN89" s="320">
        <v>0</v>
      </c>
      <c r="FO89" s="320">
        <v>0</v>
      </c>
      <c r="FP89" s="320">
        <v>944</v>
      </c>
      <c r="FQ89" s="320">
        <v>679007</v>
      </c>
      <c r="FR89" s="320">
        <v>0</v>
      </c>
      <c r="FT89" s="320">
        <v>1983</v>
      </c>
      <c r="FV89" s="320">
        <v>811</v>
      </c>
      <c r="FW89" s="320">
        <v>11363</v>
      </c>
      <c r="FX89" s="320">
        <v>0</v>
      </c>
      <c r="FY89" s="320">
        <v>14157</v>
      </c>
      <c r="FZ89" s="320">
        <v>693164</v>
      </c>
      <c r="GA89" s="320">
        <v>9044</v>
      </c>
      <c r="GB89" s="320">
        <v>19439</v>
      </c>
      <c r="GC89" s="320">
        <v>21728</v>
      </c>
      <c r="GD89" s="320">
        <v>0</v>
      </c>
      <c r="GE89" s="320">
        <v>0</v>
      </c>
      <c r="GG89" s="320">
        <v>50211</v>
      </c>
      <c r="GH89" s="320">
        <v>0</v>
      </c>
      <c r="GI89" s="320">
        <v>463</v>
      </c>
      <c r="GJ89" s="320">
        <v>97252</v>
      </c>
      <c r="GK89" s="320">
        <v>141573</v>
      </c>
      <c r="GL89" s="320">
        <v>35654</v>
      </c>
      <c r="GN89" s="320">
        <v>0</v>
      </c>
      <c r="GO89" s="320">
        <v>274942</v>
      </c>
      <c r="GP89" s="320">
        <v>368011</v>
      </c>
      <c r="GQ89" s="320">
        <v>27390</v>
      </c>
      <c r="GR89" s="320">
        <v>340621</v>
      </c>
      <c r="GS89" s="320">
        <v>368011</v>
      </c>
      <c r="GT89" s="320">
        <v>164899</v>
      </c>
      <c r="GU89" s="320">
        <v>11363</v>
      </c>
      <c r="GV89" s="325">
        <f t="shared" si="37"/>
        <v>205710</v>
      </c>
      <c r="GW89" s="325">
        <f t="shared" si="38"/>
        <v>0</v>
      </c>
      <c r="GX89" s="325">
        <f t="shared" si="39"/>
        <v>205710</v>
      </c>
      <c r="HB89" s="323"/>
    </row>
    <row r="90" spans="1:550" s="320" customFormat="1">
      <c r="A90" s="28" t="s">
        <v>587</v>
      </c>
      <c r="B90" s="28" t="s">
        <v>567</v>
      </c>
      <c r="C90" s="29" t="s">
        <v>242</v>
      </c>
      <c r="D90" s="29" t="s">
        <v>261</v>
      </c>
      <c r="E90" s="105" t="s">
        <v>184</v>
      </c>
      <c r="F90" s="31">
        <v>12</v>
      </c>
      <c r="G90" s="320">
        <v>136920</v>
      </c>
      <c r="H90" s="320">
        <v>62613</v>
      </c>
      <c r="I90" s="320">
        <v>5600</v>
      </c>
      <c r="J90" s="320">
        <v>18277</v>
      </c>
      <c r="K90" s="320">
        <v>311971</v>
      </c>
      <c r="L90" s="320">
        <v>355747</v>
      </c>
      <c r="M90" s="320">
        <v>32636</v>
      </c>
      <c r="N90" s="320">
        <v>-16816</v>
      </c>
      <c r="O90" s="320">
        <v>12129</v>
      </c>
      <c r="P90" s="320">
        <v>-4687</v>
      </c>
      <c r="Q90" s="320">
        <v>-3623</v>
      </c>
      <c r="R90" s="320">
        <v>-8310</v>
      </c>
      <c r="S90" s="320">
        <v>25155</v>
      </c>
      <c r="T90" s="320">
        <v>7173</v>
      </c>
      <c r="U90" s="320">
        <v>-683</v>
      </c>
      <c r="V90" s="320">
        <v>2392</v>
      </c>
      <c r="W90" s="320">
        <v>1709</v>
      </c>
      <c r="X90" s="320">
        <v>-158</v>
      </c>
      <c r="Y90" s="320">
        <v>1551</v>
      </c>
      <c r="Z90" s="320">
        <v>8724</v>
      </c>
      <c r="AA90" s="320">
        <v>0</v>
      </c>
      <c r="AB90" s="320">
        <v>0</v>
      </c>
      <c r="AC90" s="320">
        <v>0</v>
      </c>
      <c r="AD90" s="320">
        <v>0</v>
      </c>
      <c r="AE90" s="320">
        <v>0</v>
      </c>
      <c r="AF90" s="320">
        <v>0</v>
      </c>
      <c r="AG90" s="320">
        <v>0</v>
      </c>
      <c r="AH90" s="320">
        <v>0</v>
      </c>
      <c r="AI90" s="320">
        <v>11341</v>
      </c>
      <c r="AJ90" s="320">
        <v>3741</v>
      </c>
      <c r="AK90" s="320">
        <v>15082</v>
      </c>
      <c r="AL90" s="320">
        <v>4550</v>
      </c>
      <c r="AM90" s="320">
        <v>-1936</v>
      </c>
      <c r="AN90" s="320">
        <v>2614</v>
      </c>
      <c r="AO90" s="320">
        <v>3387</v>
      </c>
      <c r="AP90" s="320">
        <v>-22</v>
      </c>
      <c r="AQ90" s="320">
        <v>3299</v>
      </c>
      <c r="AR90" s="320">
        <v>0</v>
      </c>
      <c r="AS90" s="320">
        <v>0</v>
      </c>
      <c r="AT90" s="320">
        <v>0</v>
      </c>
      <c r="AU90" s="320">
        <v>59087</v>
      </c>
      <c r="AV90" s="320">
        <v>-17499</v>
      </c>
      <c r="AW90" s="320">
        <v>0</v>
      </c>
      <c r="AX90" s="320">
        <v>12523</v>
      </c>
      <c r="AY90" s="320">
        <v>-4976</v>
      </c>
      <c r="AZ90" s="320">
        <v>0</v>
      </c>
      <c r="BA90" s="320">
        <v>-4976</v>
      </c>
      <c r="BB90" s="320">
        <v>54111</v>
      </c>
      <c r="BC90" s="320">
        <v>47746</v>
      </c>
      <c r="BD90" s="320">
        <v>11341</v>
      </c>
      <c r="BE90" s="320">
        <v>39029</v>
      </c>
      <c r="BF90" s="320">
        <v>15082</v>
      </c>
      <c r="BG90" s="320">
        <v>-8717</v>
      </c>
      <c r="BH90" s="320">
        <v>3741</v>
      </c>
      <c r="BI90" s="320">
        <v>491074</v>
      </c>
      <c r="BJ90" s="320">
        <v>-9749</v>
      </c>
      <c r="BK90" s="320">
        <v>-12523</v>
      </c>
      <c r="BL90" s="320">
        <v>-22272</v>
      </c>
      <c r="BM90" s="320">
        <v>-22272</v>
      </c>
      <c r="BN90" s="320">
        <v>468802</v>
      </c>
      <c r="BO90" s="320">
        <v>143882</v>
      </c>
      <c r="BP90" s="320">
        <v>5333</v>
      </c>
      <c r="BQ90" s="320">
        <v>138549</v>
      </c>
      <c r="BR90" s="320">
        <v>24148</v>
      </c>
      <c r="BS90" s="320">
        <v>3355</v>
      </c>
      <c r="BT90" s="320">
        <v>20793</v>
      </c>
      <c r="BU90" s="320">
        <v>71979</v>
      </c>
      <c r="BV90" s="320">
        <v>58964</v>
      </c>
      <c r="BW90" s="320">
        <v>13015</v>
      </c>
      <c r="BX90" s="320">
        <v>22816</v>
      </c>
      <c r="BY90" s="320">
        <v>1890</v>
      </c>
      <c r="BZ90" s="320">
        <v>20926</v>
      </c>
      <c r="CA90" s="320">
        <v>13192</v>
      </c>
      <c r="CB90" s="320">
        <v>2867</v>
      </c>
      <c r="CC90" s="320">
        <v>10325</v>
      </c>
      <c r="CD90" s="320">
        <v>18268</v>
      </c>
      <c r="CE90" s="320">
        <v>3382</v>
      </c>
      <c r="CF90" s="320">
        <v>14886</v>
      </c>
      <c r="CJ90" s="320">
        <v>106301</v>
      </c>
      <c r="CK90" s="320">
        <v>17819</v>
      </c>
      <c r="CL90" s="320">
        <v>88482</v>
      </c>
      <c r="CM90" s="320">
        <v>64</v>
      </c>
      <c r="CN90" s="320">
        <v>0</v>
      </c>
      <c r="CO90" s="320">
        <v>64</v>
      </c>
      <c r="CP90" s="320">
        <v>3590</v>
      </c>
      <c r="CQ90" s="320">
        <v>1748</v>
      </c>
      <c r="CR90" s="320">
        <v>1842</v>
      </c>
      <c r="CS90" s="320">
        <v>4442</v>
      </c>
      <c r="CT90" s="320">
        <v>26</v>
      </c>
      <c r="CU90" s="320">
        <v>4416</v>
      </c>
      <c r="CV90" s="320">
        <v>6843</v>
      </c>
      <c r="CW90" s="320">
        <v>0</v>
      </c>
      <c r="CX90" s="320">
        <v>6843</v>
      </c>
      <c r="CY90" s="320">
        <v>0</v>
      </c>
      <c r="CZ90" s="320">
        <v>0</v>
      </c>
      <c r="DA90" s="320">
        <v>0</v>
      </c>
      <c r="DB90" s="320">
        <v>0</v>
      </c>
      <c r="DC90" s="320">
        <v>34</v>
      </c>
      <c r="DD90" s="320">
        <v>-34</v>
      </c>
      <c r="DE90" s="320">
        <v>0</v>
      </c>
      <c r="DF90" s="320">
        <v>-9</v>
      </c>
      <c r="DG90" s="320">
        <v>0</v>
      </c>
      <c r="DH90" s="320">
        <v>0</v>
      </c>
      <c r="DI90" s="320">
        <v>0</v>
      </c>
      <c r="DJ90" s="320">
        <v>-2</v>
      </c>
      <c r="DK90" s="320">
        <v>1318</v>
      </c>
      <c r="DL90" s="320">
        <v>2</v>
      </c>
      <c r="DM90" s="320">
        <v>1316</v>
      </c>
      <c r="DN90" s="320">
        <v>416843</v>
      </c>
      <c r="DO90" s="320">
        <v>95429</v>
      </c>
      <c r="DP90" s="320">
        <v>321414</v>
      </c>
      <c r="DQ90" s="320">
        <v>42757</v>
      </c>
      <c r="DR90" s="320">
        <v>44887</v>
      </c>
      <c r="DS90" s="320">
        <v>-2130</v>
      </c>
      <c r="DT90" s="320">
        <v>459600</v>
      </c>
      <c r="DU90" s="320">
        <v>140316</v>
      </c>
      <c r="DV90" s="320">
        <v>319284</v>
      </c>
      <c r="DW90" s="320">
        <v>-1112</v>
      </c>
      <c r="DX90" s="320">
        <v>0</v>
      </c>
      <c r="DY90" s="320">
        <v>-1656</v>
      </c>
      <c r="DZ90" s="320">
        <v>0</v>
      </c>
      <c r="EA90" s="320">
        <v>18271</v>
      </c>
      <c r="EB90" s="320">
        <v>1012</v>
      </c>
      <c r="EC90" s="320">
        <v>6529</v>
      </c>
      <c r="ED90" s="320">
        <v>0</v>
      </c>
      <c r="EE90" s="320">
        <v>0</v>
      </c>
      <c r="EF90" s="320">
        <v>23788</v>
      </c>
      <c r="EG90" s="320">
        <v>228061</v>
      </c>
      <c r="EH90" s="320">
        <v>37807</v>
      </c>
      <c r="EI90" s="320">
        <v>46103</v>
      </c>
      <c r="EJ90" s="320">
        <v>15814</v>
      </c>
      <c r="EK90" s="320">
        <v>327785</v>
      </c>
      <c r="EL90" s="320">
        <v>-16399</v>
      </c>
      <c r="EM90" s="320">
        <v>8203</v>
      </c>
      <c r="EN90" s="320">
        <v>0</v>
      </c>
      <c r="EO90" s="320">
        <v>-17952</v>
      </c>
      <c r="EP90" s="320">
        <v>0</v>
      </c>
      <c r="EQ90" s="320">
        <v>-27247</v>
      </c>
      <c r="ER90" s="323">
        <f t="shared" si="26"/>
        <v>484400</v>
      </c>
      <c r="ES90" s="323">
        <f t="shared" si="27"/>
        <v>468001</v>
      </c>
      <c r="ET90" s="323">
        <f t="shared" si="28"/>
        <v>468001</v>
      </c>
      <c r="EU90" s="323">
        <f t="shared" si="35"/>
        <v>16399</v>
      </c>
      <c r="EV90" s="323">
        <f t="shared" si="29"/>
        <v>140216</v>
      </c>
      <c r="EW90" s="323">
        <f t="shared" si="30"/>
        <v>95329</v>
      </c>
      <c r="EX90" s="323">
        <f t="shared" si="31"/>
        <v>95329</v>
      </c>
      <c r="EY90" s="323">
        <f t="shared" si="32"/>
        <v>88482</v>
      </c>
      <c r="EZ90" s="323">
        <f t="shared" si="33"/>
        <v>114736</v>
      </c>
      <c r="FA90" s="323">
        <f t="shared" si="34"/>
        <v>103851</v>
      </c>
      <c r="FB90" s="323">
        <f t="shared" si="36"/>
        <v>10885</v>
      </c>
      <c r="FC90" s="320">
        <v>466240</v>
      </c>
      <c r="FD90" s="320">
        <v>426449</v>
      </c>
      <c r="FE90" s="320">
        <v>6023</v>
      </c>
      <c r="FF90" s="320">
        <v>56279</v>
      </c>
      <c r="FG90" s="320">
        <v>1340</v>
      </c>
      <c r="FH90" s="320">
        <v>9533</v>
      </c>
      <c r="FI90" s="320">
        <v>26590</v>
      </c>
      <c r="FJ90" s="320">
        <v>992454</v>
      </c>
      <c r="FK90" s="320">
        <v>2066</v>
      </c>
      <c r="FL90" s="320">
        <v>0</v>
      </c>
      <c r="FM90" s="320">
        <v>853</v>
      </c>
      <c r="FN90" s="320">
        <v>518</v>
      </c>
      <c r="FO90" s="320">
        <v>0</v>
      </c>
      <c r="FP90" s="320">
        <v>2188</v>
      </c>
      <c r="FQ90" s="320">
        <v>998079</v>
      </c>
      <c r="FR90" s="320">
        <v>17016</v>
      </c>
      <c r="FT90" s="320">
        <v>0</v>
      </c>
      <c r="FV90" s="320">
        <v>1016</v>
      </c>
      <c r="FW90" s="320">
        <v>29118</v>
      </c>
      <c r="FX90" s="320">
        <v>-2021</v>
      </c>
      <c r="FY90" s="320">
        <v>45129</v>
      </c>
      <c r="FZ90" s="320">
        <v>1043208</v>
      </c>
      <c r="GA90" s="320">
        <v>0</v>
      </c>
      <c r="GB90" s="320">
        <v>3403</v>
      </c>
      <c r="GC90" s="320">
        <v>53452</v>
      </c>
      <c r="GD90" s="320">
        <v>4462</v>
      </c>
      <c r="GE90" s="320">
        <v>0</v>
      </c>
      <c r="GG90" s="320">
        <v>61317</v>
      </c>
      <c r="GH90" s="320">
        <v>0</v>
      </c>
      <c r="GI90" s="320">
        <v>0</v>
      </c>
      <c r="GJ90" s="320">
        <v>171903</v>
      </c>
      <c r="GK90" s="320">
        <v>216254</v>
      </c>
      <c r="GL90" s="320">
        <v>70170</v>
      </c>
      <c r="GN90" s="320">
        <v>0</v>
      </c>
      <c r="GO90" s="320">
        <v>458327</v>
      </c>
      <c r="GP90" s="320">
        <v>523564</v>
      </c>
      <c r="GQ90" s="320">
        <v>54111</v>
      </c>
      <c r="GR90" s="320">
        <v>469453</v>
      </c>
      <c r="GS90" s="320">
        <v>523564</v>
      </c>
      <c r="GT90" s="320">
        <v>466240</v>
      </c>
      <c r="GU90" s="320">
        <v>29118</v>
      </c>
      <c r="GV90" s="325">
        <f t="shared" si="37"/>
        <v>289827</v>
      </c>
      <c r="GW90" s="325">
        <f t="shared" si="38"/>
        <v>14995</v>
      </c>
      <c r="GX90" s="325">
        <f t="shared" si="39"/>
        <v>274832</v>
      </c>
      <c r="HB90" s="323"/>
    </row>
    <row r="91" spans="1:550" s="320" customFormat="1">
      <c r="A91" s="28" t="s">
        <v>588</v>
      </c>
      <c r="B91" s="28" t="s">
        <v>567</v>
      </c>
      <c r="C91" s="29" t="s">
        <v>242</v>
      </c>
      <c r="D91" s="29" t="s">
        <v>262</v>
      </c>
      <c r="E91" s="105" t="s">
        <v>184</v>
      </c>
      <c r="F91" s="31">
        <v>12</v>
      </c>
      <c r="G91" s="320">
        <v>337730</v>
      </c>
      <c r="H91" s="320">
        <v>147554</v>
      </c>
      <c r="I91" s="320">
        <v>13400</v>
      </c>
      <c r="J91" s="320">
        <v>48830</v>
      </c>
      <c r="K91" s="320">
        <v>743421</v>
      </c>
      <c r="L91" s="320">
        <v>847161</v>
      </c>
      <c r="M91" s="320">
        <v>79300</v>
      </c>
      <c r="N91" s="320">
        <v>-110855</v>
      </c>
      <c r="O91" s="320">
        <v>78841</v>
      </c>
      <c r="P91" s="320">
        <v>-32014</v>
      </c>
      <c r="Q91" s="320">
        <v>27735</v>
      </c>
      <c r="R91" s="320">
        <v>-4279</v>
      </c>
      <c r="S91" s="320">
        <v>75021</v>
      </c>
      <c r="T91" s="320">
        <v>8868</v>
      </c>
      <c r="U91" s="320">
        <v>35452</v>
      </c>
      <c r="V91" s="320">
        <v>-34215</v>
      </c>
      <c r="W91" s="320">
        <v>1237</v>
      </c>
      <c r="X91" s="320">
        <v>-528</v>
      </c>
      <c r="Y91" s="320">
        <v>709</v>
      </c>
      <c r="Z91" s="320">
        <v>9577</v>
      </c>
      <c r="AA91" s="320">
        <v>0</v>
      </c>
      <c r="AB91" s="320">
        <v>0</v>
      </c>
      <c r="AC91" s="320">
        <v>0</v>
      </c>
      <c r="AD91" s="320">
        <v>0</v>
      </c>
      <c r="AE91" s="320">
        <v>0</v>
      </c>
      <c r="AF91" s="320">
        <v>1343</v>
      </c>
      <c r="AG91" s="320">
        <v>1419</v>
      </c>
      <c r="AH91" s="320">
        <v>2762</v>
      </c>
      <c r="AI91" s="320">
        <v>1429</v>
      </c>
      <c r="AJ91" s="320">
        <v>17579</v>
      </c>
      <c r="AK91" s="320">
        <v>19008</v>
      </c>
      <c r="AL91" s="320">
        <v>964</v>
      </c>
      <c r="AM91" s="320">
        <v>158</v>
      </c>
      <c r="AN91" s="320">
        <v>1122</v>
      </c>
      <c r="AO91" s="320">
        <v>11602</v>
      </c>
      <c r="AP91" s="320">
        <v>56</v>
      </c>
      <c r="AQ91" s="320">
        <v>11658</v>
      </c>
      <c r="AR91" s="320">
        <v>0</v>
      </c>
      <c r="AS91" s="320">
        <v>0</v>
      </c>
      <c r="AT91" s="320">
        <v>0</v>
      </c>
      <c r="AU91" s="320">
        <v>103506</v>
      </c>
      <c r="AV91" s="320">
        <v>-75403</v>
      </c>
      <c r="AW91" s="320">
        <v>0</v>
      </c>
      <c r="AX91" s="320">
        <v>91045</v>
      </c>
      <c r="AY91" s="320">
        <v>15642</v>
      </c>
      <c r="AZ91" s="320">
        <v>0</v>
      </c>
      <c r="BA91" s="320">
        <v>15642</v>
      </c>
      <c r="BB91" s="320">
        <v>119148</v>
      </c>
      <c r="BC91" s="320">
        <v>100734</v>
      </c>
      <c r="BD91" s="320">
        <v>2772</v>
      </c>
      <c r="BE91" s="320">
        <v>97378</v>
      </c>
      <c r="BF91" s="320">
        <v>21770</v>
      </c>
      <c r="BG91" s="320">
        <v>-3356</v>
      </c>
      <c r="BH91" s="320">
        <v>18998</v>
      </c>
      <c r="BI91" s="320">
        <v>868768</v>
      </c>
      <c r="BJ91" s="320">
        <v>42722</v>
      </c>
      <c r="BK91" s="320">
        <v>-91045</v>
      </c>
      <c r="BL91" s="320">
        <v>-48323</v>
      </c>
      <c r="BM91" s="320">
        <v>-48323</v>
      </c>
      <c r="BN91" s="320">
        <v>820445</v>
      </c>
      <c r="BO91" s="320">
        <v>387886</v>
      </c>
      <c r="BP91" s="320">
        <v>6621</v>
      </c>
      <c r="BQ91" s="320">
        <v>381265</v>
      </c>
      <c r="BR91" s="320">
        <v>48544</v>
      </c>
      <c r="BS91" s="320">
        <v>4641</v>
      </c>
      <c r="BT91" s="320">
        <v>43903</v>
      </c>
      <c r="BU91" s="320">
        <v>153211</v>
      </c>
      <c r="BV91" s="320">
        <v>118100</v>
      </c>
      <c r="BW91" s="320">
        <v>35111</v>
      </c>
      <c r="BX91" s="320">
        <v>48411</v>
      </c>
      <c r="BY91" s="320">
        <v>669</v>
      </c>
      <c r="BZ91" s="320">
        <v>47742</v>
      </c>
      <c r="CA91" s="320">
        <v>39200</v>
      </c>
      <c r="CB91" s="320">
        <v>13311</v>
      </c>
      <c r="CC91" s="320">
        <v>25889</v>
      </c>
      <c r="CD91" s="320">
        <v>39874</v>
      </c>
      <c r="CE91" s="320">
        <v>2957</v>
      </c>
      <c r="CF91" s="320">
        <v>36917</v>
      </c>
      <c r="CJ91" s="320">
        <v>205134</v>
      </c>
      <c r="CK91" s="320">
        <v>35232</v>
      </c>
      <c r="CL91" s="320">
        <v>169902</v>
      </c>
      <c r="CM91" s="320">
        <v>0</v>
      </c>
      <c r="CN91" s="320">
        <v>0</v>
      </c>
      <c r="CO91" s="320">
        <v>0</v>
      </c>
      <c r="CP91" s="320">
        <v>17554</v>
      </c>
      <c r="CQ91" s="320">
        <v>2730</v>
      </c>
      <c r="CR91" s="320">
        <v>14824</v>
      </c>
      <c r="CS91" s="320">
        <v>4915</v>
      </c>
      <c r="CT91" s="320">
        <v>0</v>
      </c>
      <c r="CU91" s="320">
        <v>4915</v>
      </c>
      <c r="CV91" s="320">
        <v>7741</v>
      </c>
      <c r="CW91" s="320">
        <v>0</v>
      </c>
      <c r="CX91" s="320">
        <v>7741</v>
      </c>
      <c r="CY91" s="320">
        <v>0</v>
      </c>
      <c r="CZ91" s="320">
        <v>0</v>
      </c>
      <c r="DA91" s="320">
        <v>0</v>
      </c>
      <c r="DB91" s="320">
        <v>0</v>
      </c>
      <c r="DC91" s="320">
        <v>0</v>
      </c>
      <c r="DD91" s="320">
        <v>0</v>
      </c>
      <c r="DE91" s="320">
        <v>0</v>
      </c>
      <c r="DF91" s="320">
        <v>0</v>
      </c>
      <c r="DG91" s="320">
        <v>0</v>
      </c>
      <c r="DH91" s="320">
        <v>0</v>
      </c>
      <c r="DI91" s="320">
        <v>0</v>
      </c>
      <c r="DJ91" s="320">
        <v>0</v>
      </c>
      <c r="DK91" s="320">
        <v>39587</v>
      </c>
      <c r="DL91" s="320">
        <v>0</v>
      </c>
      <c r="DM91" s="320">
        <v>39587</v>
      </c>
      <c r="DN91" s="320">
        <v>992057</v>
      </c>
      <c r="DO91" s="320">
        <v>184261</v>
      </c>
      <c r="DP91" s="320">
        <v>807796</v>
      </c>
      <c r="DQ91" s="320">
        <v>60597</v>
      </c>
      <c r="DR91" s="320">
        <v>106208</v>
      </c>
      <c r="DS91" s="320">
        <v>-45611</v>
      </c>
      <c r="DT91" s="320">
        <v>1052654</v>
      </c>
      <c r="DU91" s="320">
        <v>290469</v>
      </c>
      <c r="DV91" s="320">
        <v>762185</v>
      </c>
      <c r="DW91" s="320">
        <v>-24558</v>
      </c>
      <c r="DX91" s="320">
        <v>0</v>
      </c>
      <c r="DY91" s="320">
        <v>-24558</v>
      </c>
      <c r="DZ91" s="320">
        <v>549</v>
      </c>
      <c r="EA91" s="320">
        <v>39893</v>
      </c>
      <c r="EB91" s="320">
        <v>464</v>
      </c>
      <c r="EC91" s="320">
        <v>16478</v>
      </c>
      <c r="ED91" s="320">
        <v>0</v>
      </c>
      <c r="EE91" s="320">
        <v>60</v>
      </c>
      <c r="EF91" s="320">
        <v>55907</v>
      </c>
      <c r="EG91" s="320">
        <v>510932</v>
      </c>
      <c r="EH91" s="320">
        <v>109179</v>
      </c>
      <c r="EI91" s="320">
        <v>123310</v>
      </c>
      <c r="EJ91" s="320">
        <v>23217</v>
      </c>
      <c r="EK91" s="320">
        <v>766638</v>
      </c>
      <c r="EL91" s="320">
        <v>-75403</v>
      </c>
      <c r="EM91" s="320">
        <v>84416</v>
      </c>
      <c r="EN91" s="320">
        <v>0</v>
      </c>
      <c r="EO91" s="320">
        <v>-41694</v>
      </c>
      <c r="EP91" s="320">
        <v>0</v>
      </c>
      <c r="EQ91" s="320">
        <v>-32681</v>
      </c>
      <c r="ER91" s="323">
        <f t="shared" si="26"/>
        <v>1109025</v>
      </c>
      <c r="ES91" s="323">
        <f t="shared" si="27"/>
        <v>1033622</v>
      </c>
      <c r="ET91" s="323">
        <f t="shared" si="28"/>
        <v>1033622</v>
      </c>
      <c r="EU91" s="323">
        <f t="shared" si="35"/>
        <v>75403</v>
      </c>
      <c r="EV91" s="323">
        <f t="shared" si="29"/>
        <v>266984</v>
      </c>
      <c r="EW91" s="323">
        <f t="shared" si="30"/>
        <v>160776</v>
      </c>
      <c r="EX91" s="323">
        <f t="shared" si="31"/>
        <v>160776</v>
      </c>
      <c r="EY91" s="323">
        <f t="shared" si="32"/>
        <v>169902</v>
      </c>
      <c r="EZ91" s="323">
        <f t="shared" si="33"/>
        <v>213808</v>
      </c>
      <c r="FA91" s="323">
        <f t="shared" si="34"/>
        <v>224308</v>
      </c>
      <c r="FB91" s="323">
        <f t="shared" si="36"/>
        <v>-10500</v>
      </c>
      <c r="FC91" s="320">
        <v>801064</v>
      </c>
      <c r="FD91" s="320">
        <v>1060893</v>
      </c>
      <c r="FE91" s="320">
        <v>33555</v>
      </c>
      <c r="FF91" s="320">
        <v>243533</v>
      </c>
      <c r="FG91" s="320">
        <v>10077</v>
      </c>
      <c r="FH91" s="320">
        <v>22629</v>
      </c>
      <c r="FI91" s="320">
        <v>9548</v>
      </c>
      <c r="FJ91" s="320">
        <v>2181299</v>
      </c>
      <c r="FK91" s="320">
        <v>0</v>
      </c>
      <c r="FL91" s="320">
        <v>0</v>
      </c>
      <c r="FM91" s="320">
        <v>0</v>
      </c>
      <c r="FN91" s="320">
        <v>0</v>
      </c>
      <c r="FO91" s="320">
        <v>0</v>
      </c>
      <c r="FP91" s="320">
        <v>2346</v>
      </c>
      <c r="FQ91" s="320">
        <v>2183645</v>
      </c>
      <c r="FR91" s="320">
        <v>0</v>
      </c>
      <c r="FT91" s="320">
        <v>3749</v>
      </c>
      <c r="FV91" s="320">
        <v>1488</v>
      </c>
      <c r="FW91" s="320">
        <v>80152</v>
      </c>
      <c r="FX91" s="320">
        <v>42004</v>
      </c>
      <c r="FY91" s="320">
        <v>127393</v>
      </c>
      <c r="FZ91" s="320">
        <v>2311038</v>
      </c>
      <c r="GA91" s="320">
        <v>0</v>
      </c>
      <c r="GB91" s="320">
        <v>72605</v>
      </c>
      <c r="GC91" s="320">
        <v>157092</v>
      </c>
      <c r="GD91" s="320">
        <v>49532</v>
      </c>
      <c r="GE91" s="320">
        <v>0</v>
      </c>
      <c r="GG91" s="320">
        <v>279229</v>
      </c>
      <c r="GH91" s="320">
        <v>0</v>
      </c>
      <c r="GI91" s="320">
        <v>0</v>
      </c>
      <c r="GJ91" s="320">
        <v>428466</v>
      </c>
      <c r="GK91" s="320">
        <v>525447</v>
      </c>
      <c r="GL91" s="320">
        <v>136350</v>
      </c>
      <c r="GN91" s="320">
        <v>1955</v>
      </c>
      <c r="GO91" s="320">
        <v>1092218</v>
      </c>
      <c r="GP91" s="320">
        <v>939591</v>
      </c>
      <c r="GQ91" s="320">
        <v>119148</v>
      </c>
      <c r="GR91" s="320">
        <v>820443</v>
      </c>
      <c r="GS91" s="320">
        <v>939591</v>
      </c>
      <c r="GT91" s="320">
        <v>801064</v>
      </c>
      <c r="GU91" s="320">
        <v>80152</v>
      </c>
      <c r="GV91" s="325">
        <f t="shared" si="37"/>
        <v>734402</v>
      </c>
      <c r="GW91" s="325">
        <f t="shared" si="38"/>
        <v>42004</v>
      </c>
      <c r="GX91" s="325">
        <f t="shared" si="39"/>
        <v>692398</v>
      </c>
      <c r="HB91" s="323"/>
    </row>
    <row r="92" spans="1:550" s="320" customFormat="1">
      <c r="A92" s="28" t="s">
        <v>589</v>
      </c>
      <c r="B92" s="28" t="s">
        <v>567</v>
      </c>
      <c r="C92" s="29" t="s">
        <v>242</v>
      </c>
      <c r="D92" s="29" t="s">
        <v>263</v>
      </c>
      <c r="E92" s="105" t="s">
        <v>184</v>
      </c>
      <c r="F92" s="31">
        <v>12</v>
      </c>
      <c r="G92" s="320">
        <v>21570</v>
      </c>
      <c r="H92" s="320">
        <v>9945</v>
      </c>
      <c r="I92" s="320">
        <v>1700</v>
      </c>
      <c r="J92" s="320">
        <v>2643</v>
      </c>
      <c r="K92" s="320">
        <v>76834</v>
      </c>
      <c r="L92" s="320">
        <v>79801</v>
      </c>
      <c r="M92" s="320">
        <v>24917</v>
      </c>
      <c r="N92" s="320">
        <v>-7816</v>
      </c>
      <c r="O92" s="320">
        <v>-2892</v>
      </c>
      <c r="P92" s="320">
        <v>-10708</v>
      </c>
      <c r="Q92" s="320">
        <v>9559</v>
      </c>
      <c r="R92" s="320">
        <v>-1149</v>
      </c>
      <c r="S92" s="320">
        <v>23768</v>
      </c>
      <c r="T92" s="320">
        <v>0</v>
      </c>
      <c r="U92" s="320">
        <v>-1772</v>
      </c>
      <c r="V92" s="320">
        <v>2062</v>
      </c>
      <c r="W92" s="320">
        <v>290</v>
      </c>
      <c r="X92" s="320">
        <v>-290</v>
      </c>
      <c r="Y92" s="320">
        <v>0</v>
      </c>
      <c r="Z92" s="320">
        <v>0</v>
      </c>
      <c r="AA92" s="320">
        <v>77</v>
      </c>
      <c r="AB92" s="320">
        <v>-57</v>
      </c>
      <c r="AC92" s="320">
        <v>0</v>
      </c>
      <c r="AD92" s="320">
        <v>-57</v>
      </c>
      <c r="AE92" s="320">
        <v>20</v>
      </c>
      <c r="AF92" s="320">
        <v>0</v>
      </c>
      <c r="AG92" s="320">
        <v>0</v>
      </c>
      <c r="AH92" s="320">
        <v>0</v>
      </c>
      <c r="AI92" s="320">
        <v>508</v>
      </c>
      <c r="AJ92" s="320">
        <v>0</v>
      </c>
      <c r="AK92" s="320">
        <v>508</v>
      </c>
      <c r="AL92" s="320">
        <v>2939</v>
      </c>
      <c r="AM92" s="320">
        <v>-22</v>
      </c>
      <c r="AN92" s="320">
        <v>2917</v>
      </c>
      <c r="AO92" s="320">
        <v>0</v>
      </c>
      <c r="AP92" s="320">
        <v>0</v>
      </c>
      <c r="AQ92" s="320">
        <v>0</v>
      </c>
      <c r="AR92" s="320">
        <v>197546</v>
      </c>
      <c r="AS92" s="320">
        <v>-762</v>
      </c>
      <c r="AT92" s="320">
        <v>196784</v>
      </c>
      <c r="AU92" s="320">
        <v>225987</v>
      </c>
      <c r="AV92" s="320">
        <v>-2717</v>
      </c>
      <c r="AW92" s="320">
        <v>0</v>
      </c>
      <c r="AX92" s="320">
        <v>727</v>
      </c>
      <c r="AY92" s="320">
        <v>-1990</v>
      </c>
      <c r="AZ92" s="320">
        <v>0</v>
      </c>
      <c r="BA92" s="320">
        <v>-1990</v>
      </c>
      <c r="BB92" s="320">
        <v>223997</v>
      </c>
      <c r="BC92" s="320">
        <v>225402</v>
      </c>
      <c r="BD92" s="320">
        <v>585</v>
      </c>
      <c r="BE92" s="320">
        <v>223469</v>
      </c>
      <c r="BF92" s="320">
        <v>528</v>
      </c>
      <c r="BG92" s="320">
        <v>-1933</v>
      </c>
      <c r="BH92" s="320">
        <v>-57</v>
      </c>
      <c r="BI92" s="320">
        <v>229606</v>
      </c>
      <c r="BJ92" s="320">
        <v>33532</v>
      </c>
      <c r="BK92" s="320">
        <v>-727</v>
      </c>
      <c r="BL92" s="320">
        <v>32805</v>
      </c>
      <c r="BM92" s="320">
        <v>32805</v>
      </c>
      <c r="BN92" s="320">
        <v>262411</v>
      </c>
      <c r="BO92" s="320">
        <v>28594</v>
      </c>
      <c r="BP92" s="320">
        <v>1207</v>
      </c>
      <c r="BQ92" s="320">
        <v>27387</v>
      </c>
      <c r="BR92" s="320">
        <v>4444</v>
      </c>
      <c r="BS92" s="320">
        <v>939</v>
      </c>
      <c r="BT92" s="320">
        <v>3505</v>
      </c>
      <c r="BU92" s="320">
        <v>5577</v>
      </c>
      <c r="BV92" s="320">
        <v>4087</v>
      </c>
      <c r="BW92" s="320">
        <v>1490</v>
      </c>
      <c r="BX92" s="320">
        <v>5030</v>
      </c>
      <c r="BY92" s="320">
        <v>844</v>
      </c>
      <c r="BZ92" s="320">
        <v>4186</v>
      </c>
      <c r="CA92" s="320">
        <v>4661</v>
      </c>
      <c r="CB92" s="320">
        <v>1498</v>
      </c>
      <c r="CC92" s="320">
        <v>3163</v>
      </c>
      <c r="CD92" s="320">
        <v>16303</v>
      </c>
      <c r="CE92" s="320">
        <v>180</v>
      </c>
      <c r="CF92" s="320">
        <v>16123</v>
      </c>
      <c r="CJ92" s="320">
        <v>22973</v>
      </c>
      <c r="CK92" s="320">
        <v>4929</v>
      </c>
      <c r="CL92" s="320">
        <v>18044</v>
      </c>
      <c r="CM92" s="320">
        <v>0</v>
      </c>
      <c r="CN92" s="320">
        <v>0</v>
      </c>
      <c r="CO92" s="320">
        <v>0</v>
      </c>
      <c r="CP92" s="320">
        <v>4857</v>
      </c>
      <c r="CQ92" s="320">
        <v>266</v>
      </c>
      <c r="CR92" s="320">
        <v>4591</v>
      </c>
      <c r="CS92" s="320">
        <v>2796</v>
      </c>
      <c r="CT92" s="320">
        <v>21</v>
      </c>
      <c r="CU92" s="320">
        <v>2775</v>
      </c>
      <c r="CV92" s="320">
        <v>102</v>
      </c>
      <c r="CW92" s="320">
        <v>0</v>
      </c>
      <c r="CX92" s="320">
        <v>102</v>
      </c>
      <c r="CY92" s="320">
        <v>0</v>
      </c>
      <c r="CZ92" s="320">
        <v>0</v>
      </c>
      <c r="DA92" s="320">
        <v>0</v>
      </c>
      <c r="DB92" s="320">
        <v>27</v>
      </c>
      <c r="DC92" s="320">
        <v>0</v>
      </c>
      <c r="DD92" s="320">
        <v>27</v>
      </c>
      <c r="DE92" s="320">
        <v>2</v>
      </c>
      <c r="DF92" s="320">
        <v>2</v>
      </c>
      <c r="DG92" s="320">
        <v>0</v>
      </c>
      <c r="DH92" s="320">
        <v>0</v>
      </c>
      <c r="DI92" s="320">
        <v>0</v>
      </c>
      <c r="DJ92" s="320">
        <v>0</v>
      </c>
      <c r="DK92" s="320">
        <v>10031</v>
      </c>
      <c r="DL92" s="320">
        <v>6386</v>
      </c>
      <c r="DM92" s="320">
        <v>3645</v>
      </c>
      <c r="DN92" s="320">
        <v>105397</v>
      </c>
      <c r="DO92" s="320">
        <v>20357</v>
      </c>
      <c r="DP92" s="320">
        <v>85040</v>
      </c>
      <c r="DQ92" s="320">
        <v>5368</v>
      </c>
      <c r="DR92" s="320">
        <v>2993</v>
      </c>
      <c r="DS92" s="320">
        <v>2375</v>
      </c>
      <c r="DT92" s="320">
        <v>110765</v>
      </c>
      <c r="DU92" s="320">
        <v>23350</v>
      </c>
      <c r="DV92" s="320">
        <v>87415</v>
      </c>
      <c r="DW92" s="320">
        <v>-6825</v>
      </c>
      <c r="DX92" s="320">
        <v>0</v>
      </c>
      <c r="DY92" s="320">
        <v>-8354</v>
      </c>
      <c r="DZ92" s="320">
        <v>0</v>
      </c>
      <c r="EA92" s="320">
        <v>1394</v>
      </c>
      <c r="EB92" s="320">
        <v>13440</v>
      </c>
      <c r="EC92" s="320">
        <v>1389</v>
      </c>
      <c r="ED92" s="320">
        <v>-3524</v>
      </c>
      <c r="EE92" s="320">
        <v>977</v>
      </c>
      <c r="EF92" s="320">
        <v>-10657</v>
      </c>
      <c r="EG92" s="320">
        <v>59627</v>
      </c>
      <c r="EH92" s="320">
        <v>8827</v>
      </c>
      <c r="EI92" s="320">
        <v>8380</v>
      </c>
      <c r="EJ92" s="320">
        <v>9234</v>
      </c>
      <c r="EK92" s="320">
        <v>86068</v>
      </c>
      <c r="EL92" s="320">
        <v>-62</v>
      </c>
      <c r="EM92" s="320">
        <v>36408</v>
      </c>
      <c r="EN92" s="320">
        <v>0</v>
      </c>
      <c r="EO92" s="320">
        <v>-2876</v>
      </c>
      <c r="EP92" s="320">
        <v>0</v>
      </c>
      <c r="EQ92" s="320">
        <v>30815</v>
      </c>
      <c r="ER92" s="323">
        <f t="shared" si="26"/>
        <v>113548</v>
      </c>
      <c r="ES92" s="323">
        <f t="shared" si="27"/>
        <v>113486</v>
      </c>
      <c r="ET92" s="323">
        <f t="shared" si="28"/>
        <v>113486</v>
      </c>
      <c r="EU92" s="323">
        <f t="shared" si="35"/>
        <v>62</v>
      </c>
      <c r="EV92" s="323">
        <f t="shared" si="29"/>
        <v>27418</v>
      </c>
      <c r="EW92" s="323">
        <f t="shared" si="30"/>
        <v>24425</v>
      </c>
      <c r="EX92" s="323">
        <f t="shared" si="31"/>
        <v>24425</v>
      </c>
      <c r="EY92" s="323">
        <f t="shared" si="32"/>
        <v>18044</v>
      </c>
      <c r="EZ92" s="323">
        <f t="shared" si="33"/>
        <v>10945</v>
      </c>
      <c r="FA92" s="323">
        <f t="shared" si="34"/>
        <v>7080</v>
      </c>
      <c r="FB92" s="323">
        <f t="shared" si="36"/>
        <v>3865</v>
      </c>
      <c r="FC92" s="320">
        <v>40539</v>
      </c>
      <c r="FD92" s="320">
        <v>173091</v>
      </c>
      <c r="FE92" s="320">
        <v>9752</v>
      </c>
      <c r="FF92" s="320">
        <v>76017</v>
      </c>
      <c r="FG92" s="320">
        <v>3132</v>
      </c>
      <c r="FH92" s="320">
        <v>1558</v>
      </c>
      <c r="FI92" s="320">
        <v>16325</v>
      </c>
      <c r="FJ92" s="320">
        <v>320414</v>
      </c>
      <c r="FK92" s="320">
        <v>912</v>
      </c>
      <c r="FL92" s="320">
        <v>30116</v>
      </c>
      <c r="FM92" s="320">
        <v>50</v>
      </c>
      <c r="FN92" s="320">
        <v>0</v>
      </c>
      <c r="FO92" s="320">
        <v>0</v>
      </c>
      <c r="FP92" s="320">
        <v>2886</v>
      </c>
      <c r="FQ92" s="320">
        <v>354378</v>
      </c>
      <c r="FR92" s="320">
        <v>174075</v>
      </c>
      <c r="FT92" s="320">
        <v>1047</v>
      </c>
      <c r="FV92" s="320">
        <v>714</v>
      </c>
      <c r="FW92" s="320">
        <v>8313</v>
      </c>
      <c r="FX92" s="320">
        <v>38031</v>
      </c>
      <c r="FY92" s="320">
        <v>222180</v>
      </c>
      <c r="FZ92" s="320">
        <v>576558</v>
      </c>
      <c r="GA92" s="320">
        <v>0</v>
      </c>
      <c r="GB92" s="320">
        <v>10450</v>
      </c>
      <c r="GC92" s="320">
        <v>11035</v>
      </c>
      <c r="GD92" s="320">
        <v>142</v>
      </c>
      <c r="GE92" s="320">
        <v>0</v>
      </c>
      <c r="GG92" s="320">
        <v>21627</v>
      </c>
      <c r="GH92" s="320">
        <v>0</v>
      </c>
      <c r="GI92" s="320">
        <v>2802</v>
      </c>
      <c r="GJ92" s="320">
        <v>35721</v>
      </c>
      <c r="GK92" s="320">
        <v>30000</v>
      </c>
      <c r="GL92" s="320">
        <v>0</v>
      </c>
      <c r="GN92" s="320">
        <v>0</v>
      </c>
      <c r="GO92" s="320">
        <v>68523</v>
      </c>
      <c r="GP92" s="320">
        <v>486408</v>
      </c>
      <c r="GQ92" s="320">
        <v>223997</v>
      </c>
      <c r="GR92" s="320">
        <v>262411</v>
      </c>
      <c r="GS92" s="320">
        <v>486408</v>
      </c>
      <c r="GT92" s="320">
        <v>40539</v>
      </c>
      <c r="GU92" s="320">
        <v>8313</v>
      </c>
      <c r="GV92" s="325">
        <f t="shared" si="37"/>
        <v>40450</v>
      </c>
      <c r="GW92" s="325">
        <f t="shared" si="38"/>
        <v>212106</v>
      </c>
      <c r="GX92" s="325">
        <f t="shared" si="39"/>
        <v>-171656</v>
      </c>
      <c r="HB92" s="323"/>
    </row>
    <row r="93" spans="1:550" s="320" customFormat="1">
      <c r="A93" s="28" t="s">
        <v>590</v>
      </c>
      <c r="B93" s="28" t="s">
        <v>567</v>
      </c>
      <c r="C93" s="29" t="s">
        <v>242</v>
      </c>
      <c r="D93" s="29" t="s">
        <v>264</v>
      </c>
      <c r="E93" s="105" t="s">
        <v>184</v>
      </c>
      <c r="F93" s="31">
        <v>12</v>
      </c>
      <c r="G93" s="320">
        <v>147750</v>
      </c>
      <c r="H93" s="320">
        <v>65616</v>
      </c>
      <c r="I93" s="320">
        <v>5000</v>
      </c>
      <c r="J93" s="320">
        <v>17578</v>
      </c>
      <c r="K93" s="320">
        <v>311437</v>
      </c>
      <c r="L93" s="320">
        <v>334168</v>
      </c>
      <c r="M93" s="320">
        <v>41719</v>
      </c>
      <c r="N93" s="320">
        <v>-3843</v>
      </c>
      <c r="O93" s="320">
        <v>14983</v>
      </c>
      <c r="P93" s="320">
        <v>11140</v>
      </c>
      <c r="Q93" s="320">
        <v>-4818</v>
      </c>
      <c r="R93" s="320">
        <v>6322</v>
      </c>
      <c r="S93" s="320">
        <v>48041</v>
      </c>
      <c r="T93" s="320">
        <v>800</v>
      </c>
      <c r="U93" s="320">
        <v>1707</v>
      </c>
      <c r="V93" s="320">
        <v>-2080</v>
      </c>
      <c r="W93" s="320">
        <v>-373</v>
      </c>
      <c r="X93" s="320">
        <v>480</v>
      </c>
      <c r="Y93" s="320">
        <v>107</v>
      </c>
      <c r="Z93" s="320">
        <v>907</v>
      </c>
      <c r="AA93" s="320">
        <v>2132</v>
      </c>
      <c r="AB93" s="320">
        <v>-299</v>
      </c>
      <c r="AC93" s="320">
        <v>0</v>
      </c>
      <c r="AD93" s="320">
        <v>-299</v>
      </c>
      <c r="AE93" s="320">
        <v>1833</v>
      </c>
      <c r="AF93" s="320">
        <v>685</v>
      </c>
      <c r="AG93" s="320">
        <v>-583</v>
      </c>
      <c r="AH93" s="320">
        <v>102</v>
      </c>
      <c r="AI93" s="320">
        <v>12799</v>
      </c>
      <c r="AJ93" s="320">
        <v>3033</v>
      </c>
      <c r="AK93" s="320">
        <v>15832</v>
      </c>
      <c r="AL93" s="320">
        <v>483</v>
      </c>
      <c r="AM93" s="320">
        <v>-71</v>
      </c>
      <c r="AN93" s="320">
        <v>412</v>
      </c>
      <c r="AO93" s="320">
        <v>2034</v>
      </c>
      <c r="AP93" s="320">
        <v>1376</v>
      </c>
      <c r="AQ93" s="320">
        <v>3410</v>
      </c>
      <c r="AR93" s="320">
        <v>0</v>
      </c>
      <c r="AS93" s="320">
        <v>0</v>
      </c>
      <c r="AT93" s="320">
        <v>0</v>
      </c>
      <c r="AU93" s="320">
        <v>60652</v>
      </c>
      <c r="AV93" s="320">
        <v>-2136</v>
      </c>
      <c r="AW93" s="320">
        <v>0</v>
      </c>
      <c r="AX93" s="320">
        <v>12021</v>
      </c>
      <c r="AY93" s="320">
        <v>9885</v>
      </c>
      <c r="AZ93" s="320">
        <v>0</v>
      </c>
      <c r="BA93" s="320">
        <v>9885</v>
      </c>
      <c r="BB93" s="320">
        <v>70537</v>
      </c>
      <c r="BC93" s="320">
        <v>45036</v>
      </c>
      <c r="BD93" s="320">
        <v>15616</v>
      </c>
      <c r="BE93" s="320">
        <v>52770</v>
      </c>
      <c r="BF93" s="320">
        <v>17767</v>
      </c>
      <c r="BG93" s="320">
        <v>7734</v>
      </c>
      <c r="BH93" s="320">
        <v>2151</v>
      </c>
      <c r="BI93" s="320">
        <v>90807</v>
      </c>
      <c r="BJ93" s="320">
        <v>-67409</v>
      </c>
      <c r="BK93" s="320">
        <v>-12021</v>
      </c>
      <c r="BL93" s="320">
        <v>-79430</v>
      </c>
      <c r="BM93" s="320">
        <v>-79430</v>
      </c>
      <c r="BN93" s="320">
        <v>11377</v>
      </c>
      <c r="BO93" s="320">
        <v>150574</v>
      </c>
      <c r="BP93" s="320">
        <v>6256</v>
      </c>
      <c r="BQ93" s="320">
        <v>144318</v>
      </c>
      <c r="BR93" s="320">
        <v>27988</v>
      </c>
      <c r="BS93" s="320">
        <v>3877</v>
      </c>
      <c r="BT93" s="320">
        <v>24111</v>
      </c>
      <c r="BU93" s="320">
        <v>48764</v>
      </c>
      <c r="BV93" s="320">
        <v>38382</v>
      </c>
      <c r="BW93" s="320">
        <v>10382</v>
      </c>
      <c r="BX93" s="320">
        <v>19341</v>
      </c>
      <c r="BY93" s="320">
        <v>1053</v>
      </c>
      <c r="BZ93" s="320">
        <v>18288</v>
      </c>
      <c r="CA93" s="320">
        <v>11068</v>
      </c>
      <c r="CB93" s="320">
        <v>5823</v>
      </c>
      <c r="CC93" s="320">
        <v>5245</v>
      </c>
      <c r="CD93" s="320">
        <v>21707</v>
      </c>
      <c r="CE93" s="320">
        <v>5804</v>
      </c>
      <c r="CF93" s="320">
        <v>15903</v>
      </c>
      <c r="CJ93" s="320">
        <v>94685</v>
      </c>
      <c r="CK93" s="320">
        <v>17267</v>
      </c>
      <c r="CL93" s="320">
        <v>77418</v>
      </c>
      <c r="CM93" s="320">
        <v>0</v>
      </c>
      <c r="CN93" s="320">
        <v>0</v>
      </c>
      <c r="CO93" s="320">
        <v>0</v>
      </c>
      <c r="CP93" s="320">
        <v>4050</v>
      </c>
      <c r="CQ93" s="320">
        <v>1579</v>
      </c>
      <c r="CR93" s="320">
        <v>2471</v>
      </c>
      <c r="CS93" s="320">
        <v>4464</v>
      </c>
      <c r="CT93" s="320">
        <v>0</v>
      </c>
      <c r="CU93" s="320">
        <v>4464</v>
      </c>
      <c r="CV93" s="320">
        <v>19</v>
      </c>
      <c r="CW93" s="320">
        <v>0</v>
      </c>
      <c r="CX93" s="320">
        <v>19</v>
      </c>
      <c r="CY93" s="320">
        <v>0</v>
      </c>
      <c r="CZ93" s="320">
        <v>0</v>
      </c>
      <c r="DA93" s="320">
        <v>0</v>
      </c>
      <c r="DB93" s="320">
        <v>0</v>
      </c>
      <c r="DC93" s="320">
        <v>0</v>
      </c>
      <c r="DD93" s="320">
        <v>0</v>
      </c>
      <c r="DE93" s="320">
        <v>0</v>
      </c>
      <c r="DF93" s="320">
        <v>0</v>
      </c>
      <c r="DG93" s="320">
        <v>1162</v>
      </c>
      <c r="DH93" s="320">
        <v>0</v>
      </c>
      <c r="DI93" s="320">
        <v>1162</v>
      </c>
      <c r="DJ93" s="320">
        <v>0</v>
      </c>
      <c r="DK93" s="320">
        <v>4915</v>
      </c>
      <c r="DL93" s="320">
        <v>492</v>
      </c>
      <c r="DM93" s="320">
        <v>4423</v>
      </c>
      <c r="DN93" s="320">
        <v>388737</v>
      </c>
      <c r="DO93" s="320">
        <v>80533</v>
      </c>
      <c r="DP93" s="320">
        <v>308204</v>
      </c>
      <c r="DQ93" s="320">
        <v>22379</v>
      </c>
      <c r="DR93" s="320">
        <v>24713</v>
      </c>
      <c r="DS93" s="320">
        <v>-2334</v>
      </c>
      <c r="DT93" s="320">
        <v>411116</v>
      </c>
      <c r="DU93" s="320">
        <v>105246</v>
      </c>
      <c r="DV93" s="320">
        <v>305870</v>
      </c>
      <c r="DW93" s="320">
        <v>1597</v>
      </c>
      <c r="DX93" s="320">
        <v>0</v>
      </c>
      <c r="DY93" s="320">
        <v>1118</v>
      </c>
      <c r="DZ93" s="320">
        <v>0</v>
      </c>
      <c r="EA93" s="320">
        <v>16176</v>
      </c>
      <c r="EB93" s="320">
        <v>450</v>
      </c>
      <c r="EC93" s="320">
        <v>8416</v>
      </c>
      <c r="ED93" s="320">
        <v>1411</v>
      </c>
      <c r="EE93" s="320">
        <v>0</v>
      </c>
      <c r="EF93" s="320">
        <v>24142</v>
      </c>
      <c r="EG93" s="320">
        <v>193595</v>
      </c>
      <c r="EH93" s="320">
        <v>50759</v>
      </c>
      <c r="EI93" s="320">
        <v>67083</v>
      </c>
      <c r="EJ93" s="320">
        <v>12269</v>
      </c>
      <c r="EK93" s="320">
        <v>323706</v>
      </c>
      <c r="EL93" s="320">
        <v>-3298</v>
      </c>
      <c r="EM93" s="320">
        <v>-6112</v>
      </c>
      <c r="EN93" s="320">
        <v>0</v>
      </c>
      <c r="EO93" s="320">
        <v>-61297</v>
      </c>
      <c r="EP93" s="320">
        <v>0</v>
      </c>
      <c r="EQ93" s="320">
        <v>-69545</v>
      </c>
      <c r="ER93" s="323">
        <f t="shared" si="26"/>
        <v>435708</v>
      </c>
      <c r="ES93" s="323">
        <f t="shared" si="27"/>
        <v>432410</v>
      </c>
      <c r="ET93" s="323">
        <f t="shared" si="28"/>
        <v>432410</v>
      </c>
      <c r="EU93" s="323">
        <f t="shared" si="35"/>
        <v>3298</v>
      </c>
      <c r="EV93" s="323">
        <f t="shared" si="29"/>
        <v>108704</v>
      </c>
      <c r="EW93" s="323">
        <f t="shared" si="30"/>
        <v>83991</v>
      </c>
      <c r="EX93" s="323">
        <f t="shared" si="31"/>
        <v>83991</v>
      </c>
      <c r="EY93" s="323">
        <f t="shared" si="32"/>
        <v>77418</v>
      </c>
      <c r="EZ93" s="323">
        <f t="shared" si="33"/>
        <v>71143</v>
      </c>
      <c r="FA93" s="323">
        <f t="shared" si="34"/>
        <v>63095</v>
      </c>
      <c r="FB93" s="323">
        <f t="shared" si="36"/>
        <v>8048</v>
      </c>
      <c r="FC93" s="320">
        <v>68779</v>
      </c>
      <c r="FD93" s="320">
        <v>404094</v>
      </c>
      <c r="FE93" s="320">
        <v>12763</v>
      </c>
      <c r="FF93" s="320">
        <v>120206</v>
      </c>
      <c r="FG93" s="320">
        <v>9100</v>
      </c>
      <c r="FH93" s="320">
        <v>771</v>
      </c>
      <c r="FI93" s="320">
        <v>21007</v>
      </c>
      <c r="FJ93" s="320">
        <v>636720</v>
      </c>
      <c r="FK93" s="320">
        <v>24059</v>
      </c>
      <c r="FL93" s="320">
        <v>16428</v>
      </c>
      <c r="FM93" s="320">
        <v>28</v>
      </c>
      <c r="FN93" s="320">
        <v>2525</v>
      </c>
      <c r="FO93" s="320">
        <v>0</v>
      </c>
      <c r="FP93" s="320">
        <v>657</v>
      </c>
      <c r="FQ93" s="320">
        <v>680417</v>
      </c>
      <c r="FR93" s="320">
        <v>15088</v>
      </c>
      <c r="FT93" s="320">
        <v>0</v>
      </c>
      <c r="FV93" s="320">
        <v>516</v>
      </c>
      <c r="FW93" s="320">
        <v>27264</v>
      </c>
      <c r="FX93" s="320">
        <v>4740</v>
      </c>
      <c r="FY93" s="320">
        <v>47608</v>
      </c>
      <c r="FZ93" s="320">
        <v>728025</v>
      </c>
      <c r="GA93" s="320">
        <v>0</v>
      </c>
      <c r="GB93" s="320">
        <v>12764</v>
      </c>
      <c r="GC93" s="320">
        <v>50771</v>
      </c>
      <c r="GD93" s="320">
        <v>961</v>
      </c>
      <c r="GE93" s="320">
        <v>0</v>
      </c>
      <c r="GG93" s="320">
        <v>64496</v>
      </c>
      <c r="GH93" s="320">
        <v>0</v>
      </c>
      <c r="GI93" s="320">
        <v>1168</v>
      </c>
      <c r="GJ93" s="320">
        <v>265998</v>
      </c>
      <c r="GK93" s="320">
        <v>189035</v>
      </c>
      <c r="GL93" s="320">
        <v>125414</v>
      </c>
      <c r="GN93" s="320">
        <v>0</v>
      </c>
      <c r="GO93" s="320">
        <v>581615</v>
      </c>
      <c r="GP93" s="320">
        <v>81914</v>
      </c>
      <c r="GQ93" s="320">
        <v>70537</v>
      </c>
      <c r="GR93" s="320">
        <v>11377</v>
      </c>
      <c r="GS93" s="320">
        <v>81914</v>
      </c>
      <c r="GT93" s="320">
        <v>68779</v>
      </c>
      <c r="GU93" s="320">
        <v>27264</v>
      </c>
      <c r="GV93" s="325">
        <f t="shared" si="37"/>
        <v>327213</v>
      </c>
      <c r="GW93" s="325">
        <f t="shared" si="38"/>
        <v>19828</v>
      </c>
      <c r="GX93" s="325">
        <f t="shared" si="39"/>
        <v>307385</v>
      </c>
      <c r="HB93" s="323"/>
    </row>
    <row r="94" spans="1:550" s="320" customFormat="1">
      <c r="A94" s="28" t="s">
        <v>591</v>
      </c>
      <c r="B94" s="28" t="s">
        <v>567</v>
      </c>
      <c r="C94" s="29" t="s">
        <v>242</v>
      </c>
      <c r="D94" s="29" t="s">
        <v>265</v>
      </c>
      <c r="E94" s="105" t="s">
        <v>184</v>
      </c>
      <c r="F94" s="31">
        <v>12</v>
      </c>
      <c r="G94" s="320">
        <v>173900</v>
      </c>
      <c r="H94" s="320">
        <v>81787</v>
      </c>
      <c r="I94" s="320">
        <v>6900</v>
      </c>
      <c r="J94" s="320">
        <v>23339</v>
      </c>
      <c r="K94" s="320">
        <v>371410</v>
      </c>
      <c r="L94" s="320">
        <v>416730</v>
      </c>
      <c r="M94" s="320">
        <v>50483</v>
      </c>
      <c r="N94" s="320">
        <v>691</v>
      </c>
      <c r="O94" s="320">
        <v>1384</v>
      </c>
      <c r="P94" s="320">
        <v>2075</v>
      </c>
      <c r="Q94" s="320">
        <v>81</v>
      </c>
      <c r="R94" s="320">
        <v>2156</v>
      </c>
      <c r="S94" s="320">
        <v>52925</v>
      </c>
      <c r="T94" s="320">
        <v>11807</v>
      </c>
      <c r="U94" s="320">
        <v>-14441</v>
      </c>
      <c r="V94" s="320">
        <v>16006</v>
      </c>
      <c r="W94" s="320">
        <v>1565</v>
      </c>
      <c r="X94" s="320">
        <v>-2127</v>
      </c>
      <c r="Y94" s="320">
        <v>-562</v>
      </c>
      <c r="Z94" s="320">
        <v>11245</v>
      </c>
      <c r="AA94" s="320">
        <v>4204</v>
      </c>
      <c r="AB94" s="320">
        <v>-996</v>
      </c>
      <c r="AC94" s="320">
        <v>3</v>
      </c>
      <c r="AD94" s="320">
        <v>-993</v>
      </c>
      <c r="AE94" s="320">
        <v>3208</v>
      </c>
      <c r="AF94" s="320">
        <v>0</v>
      </c>
      <c r="AG94" s="320">
        <v>0</v>
      </c>
      <c r="AH94" s="320">
        <v>0</v>
      </c>
      <c r="AI94" s="320">
        <v>22922</v>
      </c>
      <c r="AJ94" s="320">
        <v>-379</v>
      </c>
      <c r="AK94" s="320">
        <v>22543</v>
      </c>
      <c r="AL94" s="320">
        <v>310</v>
      </c>
      <c r="AM94" s="320">
        <v>0</v>
      </c>
      <c r="AN94" s="320">
        <v>310</v>
      </c>
      <c r="AO94" s="320">
        <v>2543</v>
      </c>
      <c r="AP94" s="320">
        <v>0</v>
      </c>
      <c r="AQ94" s="320">
        <v>2546</v>
      </c>
      <c r="AR94" s="320">
        <v>0</v>
      </c>
      <c r="AS94" s="320">
        <v>0</v>
      </c>
      <c r="AT94" s="320">
        <v>0</v>
      </c>
      <c r="AU94" s="320">
        <v>92269</v>
      </c>
      <c r="AV94" s="320">
        <v>-13750</v>
      </c>
      <c r="AW94" s="320">
        <v>0</v>
      </c>
      <c r="AX94" s="320">
        <v>13972</v>
      </c>
      <c r="AY94" s="320">
        <v>222</v>
      </c>
      <c r="AZ94" s="320">
        <v>0</v>
      </c>
      <c r="BA94" s="320">
        <v>222</v>
      </c>
      <c r="BB94" s="320">
        <v>92491</v>
      </c>
      <c r="BC94" s="320">
        <v>65143</v>
      </c>
      <c r="BD94" s="320">
        <v>27126</v>
      </c>
      <c r="BE94" s="320">
        <v>66737</v>
      </c>
      <c r="BF94" s="320">
        <v>25754</v>
      </c>
      <c r="BG94" s="320">
        <v>1594</v>
      </c>
      <c r="BH94" s="320">
        <v>-1372</v>
      </c>
      <c r="BI94" s="320">
        <v>521514</v>
      </c>
      <c r="BJ94" s="320">
        <v>100202</v>
      </c>
      <c r="BK94" s="320">
        <v>-13972</v>
      </c>
      <c r="BL94" s="320">
        <v>86230</v>
      </c>
      <c r="BM94" s="320">
        <v>86230</v>
      </c>
      <c r="BN94" s="320">
        <v>607744</v>
      </c>
      <c r="BO94" s="320">
        <v>185102</v>
      </c>
      <c r="BP94" s="320">
        <v>19625</v>
      </c>
      <c r="BQ94" s="320">
        <v>165477</v>
      </c>
      <c r="BR94" s="320">
        <v>31187</v>
      </c>
      <c r="BS94" s="320">
        <v>10705</v>
      </c>
      <c r="BT94" s="320">
        <v>20482</v>
      </c>
      <c r="BU94" s="320">
        <v>78037</v>
      </c>
      <c r="BV94" s="320">
        <v>71557</v>
      </c>
      <c r="BW94" s="320">
        <v>6480</v>
      </c>
      <c r="BX94" s="320">
        <v>28552</v>
      </c>
      <c r="BY94" s="320">
        <v>4728</v>
      </c>
      <c r="BZ94" s="320">
        <v>23824</v>
      </c>
      <c r="CA94" s="320">
        <v>11058</v>
      </c>
      <c r="CB94" s="320">
        <v>4978</v>
      </c>
      <c r="CC94" s="320">
        <v>6080</v>
      </c>
      <c r="CD94" s="320">
        <v>25606</v>
      </c>
      <c r="CE94" s="320">
        <v>8173</v>
      </c>
      <c r="CF94" s="320">
        <v>17433</v>
      </c>
      <c r="CJ94" s="320">
        <v>148570</v>
      </c>
      <c r="CK94" s="320">
        <v>47981</v>
      </c>
      <c r="CL94" s="320">
        <v>100589</v>
      </c>
      <c r="CM94" s="320">
        <v>0</v>
      </c>
      <c r="CN94" s="320">
        <v>0</v>
      </c>
      <c r="CO94" s="320">
        <v>0</v>
      </c>
      <c r="CP94" s="320">
        <v>20812</v>
      </c>
      <c r="CQ94" s="320">
        <v>9251</v>
      </c>
      <c r="CR94" s="320">
        <v>11561</v>
      </c>
      <c r="CS94" s="320">
        <v>11260</v>
      </c>
      <c r="CT94" s="320">
        <v>2308</v>
      </c>
      <c r="CU94" s="320">
        <v>8952</v>
      </c>
      <c r="CV94" s="320">
        <v>1686</v>
      </c>
      <c r="CW94" s="320">
        <v>80</v>
      </c>
      <c r="CX94" s="320">
        <v>1606</v>
      </c>
      <c r="CY94" s="320">
        <v>0</v>
      </c>
      <c r="CZ94" s="320">
        <v>0</v>
      </c>
      <c r="DA94" s="320">
        <v>0</v>
      </c>
      <c r="DB94" s="320">
        <v>0</v>
      </c>
      <c r="DC94" s="320">
        <v>0</v>
      </c>
      <c r="DD94" s="320">
        <v>0</v>
      </c>
      <c r="DE94" s="320">
        <v>0</v>
      </c>
      <c r="DF94" s="320">
        <v>0</v>
      </c>
      <c r="DG94" s="320">
        <v>0</v>
      </c>
      <c r="DH94" s="320">
        <v>0</v>
      </c>
      <c r="DI94" s="320">
        <v>0</v>
      </c>
      <c r="DJ94" s="320">
        <v>0</v>
      </c>
      <c r="DK94" s="320">
        <v>0</v>
      </c>
      <c r="DL94" s="320">
        <v>0</v>
      </c>
      <c r="DM94" s="320">
        <v>0</v>
      </c>
      <c r="DN94" s="320">
        <v>541870</v>
      </c>
      <c r="DO94" s="320">
        <v>179386</v>
      </c>
      <c r="DP94" s="320">
        <v>362484</v>
      </c>
      <c r="DQ94" s="320">
        <v>56471</v>
      </c>
      <c r="DR94" s="320">
        <v>47821</v>
      </c>
      <c r="DS94" s="320">
        <v>8650</v>
      </c>
      <c r="DT94" s="320">
        <v>598341</v>
      </c>
      <c r="DU94" s="320">
        <v>227207</v>
      </c>
      <c r="DV94" s="320">
        <v>371134</v>
      </c>
      <c r="DW94" s="320">
        <v>594</v>
      </c>
      <c r="DX94" s="320">
        <v>0</v>
      </c>
      <c r="DY94" s="320">
        <v>594</v>
      </c>
      <c r="DZ94" s="320">
        <v>2357</v>
      </c>
      <c r="EA94" s="320">
        <v>21633</v>
      </c>
      <c r="EB94" s="320">
        <v>2066</v>
      </c>
      <c r="EC94" s="320">
        <v>9223</v>
      </c>
      <c r="ED94" s="320">
        <v>111</v>
      </c>
      <c r="EE94" s="320">
        <v>0</v>
      </c>
      <c r="EF94" s="320">
        <v>28790</v>
      </c>
      <c r="EG94" s="320">
        <v>209959</v>
      </c>
      <c r="EH94" s="320">
        <v>97709</v>
      </c>
      <c r="EI94" s="320">
        <v>63742</v>
      </c>
      <c r="EJ94" s="320">
        <v>11567</v>
      </c>
      <c r="EK94" s="320">
        <v>382977</v>
      </c>
      <c r="EL94" s="320">
        <v>-13965</v>
      </c>
      <c r="EM94" s="320">
        <v>116936</v>
      </c>
      <c r="EN94" s="320">
        <v>-98</v>
      </c>
      <c r="EO94" s="320">
        <v>-25853</v>
      </c>
      <c r="EP94" s="320">
        <v>9217</v>
      </c>
      <c r="EQ94" s="320">
        <v>86452</v>
      </c>
      <c r="ER94" s="323">
        <f t="shared" si="26"/>
        <v>629197</v>
      </c>
      <c r="ES94" s="323">
        <f t="shared" si="27"/>
        <v>615312</v>
      </c>
      <c r="ET94" s="323">
        <f t="shared" si="28"/>
        <v>615232</v>
      </c>
      <c r="EU94" s="323">
        <f t="shared" si="35"/>
        <v>13965</v>
      </c>
      <c r="EV94" s="323">
        <f t="shared" si="29"/>
        <v>232335</v>
      </c>
      <c r="EW94" s="323">
        <f t="shared" si="30"/>
        <v>184514</v>
      </c>
      <c r="EX94" s="323">
        <f t="shared" si="31"/>
        <v>184434</v>
      </c>
      <c r="EY94" s="323">
        <f t="shared" si="32"/>
        <v>100589</v>
      </c>
      <c r="EZ94" s="323">
        <f t="shared" si="33"/>
        <v>134508</v>
      </c>
      <c r="FA94" s="323">
        <f t="shared" si="34"/>
        <v>119378</v>
      </c>
      <c r="FB94" s="323">
        <f t="shared" si="36"/>
        <v>15130</v>
      </c>
      <c r="FC94" s="320">
        <v>509577</v>
      </c>
      <c r="FD94" s="320">
        <v>258357</v>
      </c>
      <c r="FE94" s="320">
        <v>246931</v>
      </c>
      <c r="FF94" s="320">
        <v>147119</v>
      </c>
      <c r="FG94" s="320">
        <v>0</v>
      </c>
      <c r="FH94" s="320">
        <v>26130</v>
      </c>
      <c r="FI94" s="320">
        <v>15288</v>
      </c>
      <c r="FJ94" s="320">
        <v>1203402</v>
      </c>
      <c r="FK94" s="320">
        <v>38409</v>
      </c>
      <c r="FL94" s="320">
        <v>1575</v>
      </c>
      <c r="FM94" s="320">
        <v>964</v>
      </c>
      <c r="FN94" s="320">
        <v>0</v>
      </c>
      <c r="FO94" s="320">
        <v>2845</v>
      </c>
      <c r="FP94" s="320">
        <v>4425</v>
      </c>
      <c r="FQ94" s="320">
        <v>1251620</v>
      </c>
      <c r="FR94" s="320">
        <v>27605</v>
      </c>
      <c r="FT94" s="320">
        <v>1176</v>
      </c>
      <c r="FV94" s="320">
        <v>898</v>
      </c>
      <c r="FW94" s="320">
        <v>42874</v>
      </c>
      <c r="FX94" s="320">
        <v>29826</v>
      </c>
      <c r="FY94" s="320">
        <v>102379</v>
      </c>
      <c r="FZ94" s="320">
        <v>1353999</v>
      </c>
      <c r="GA94" s="320">
        <v>0</v>
      </c>
      <c r="GB94" s="320">
        <v>58006</v>
      </c>
      <c r="GC94" s="320">
        <v>60783</v>
      </c>
      <c r="GD94" s="320">
        <v>7266</v>
      </c>
      <c r="GE94" s="320">
        <v>0</v>
      </c>
      <c r="GG94" s="320">
        <v>126055</v>
      </c>
      <c r="GH94" s="320">
        <v>0</v>
      </c>
      <c r="GI94" s="320">
        <v>5690</v>
      </c>
      <c r="GJ94" s="320">
        <v>242706</v>
      </c>
      <c r="GK94" s="320">
        <v>193041</v>
      </c>
      <c r="GL94" s="320">
        <v>85167</v>
      </c>
      <c r="GN94" s="320">
        <v>1105</v>
      </c>
      <c r="GO94" s="320">
        <v>527709</v>
      </c>
      <c r="GP94" s="320">
        <v>700235</v>
      </c>
      <c r="GQ94" s="320">
        <v>92491</v>
      </c>
      <c r="GR94" s="320">
        <v>607744</v>
      </c>
      <c r="GS94" s="320">
        <v>700235</v>
      </c>
      <c r="GT94" s="320">
        <v>509577</v>
      </c>
      <c r="GU94" s="320">
        <v>42874</v>
      </c>
      <c r="GV94" s="325">
        <f t="shared" si="37"/>
        <v>336214</v>
      </c>
      <c r="GW94" s="325">
        <f t="shared" si="38"/>
        <v>57431</v>
      </c>
      <c r="GX94" s="325">
        <f t="shared" si="39"/>
        <v>278783</v>
      </c>
      <c r="HB94" s="323"/>
    </row>
    <row r="95" spans="1:550" s="320" customFormat="1">
      <c r="A95" s="28" t="s">
        <v>592</v>
      </c>
      <c r="B95" s="28" t="s">
        <v>567</v>
      </c>
      <c r="C95" s="29" t="s">
        <v>242</v>
      </c>
      <c r="D95" s="29" t="s">
        <v>266</v>
      </c>
      <c r="E95" s="105" t="s">
        <v>184</v>
      </c>
      <c r="F95" s="31">
        <v>12</v>
      </c>
      <c r="G95" s="320">
        <v>113870</v>
      </c>
      <c r="H95" s="320">
        <v>52934</v>
      </c>
      <c r="I95" s="320">
        <v>4400</v>
      </c>
      <c r="J95" s="320">
        <v>14572</v>
      </c>
      <c r="K95" s="320">
        <v>250062</v>
      </c>
      <c r="L95" s="320">
        <v>250062</v>
      </c>
      <c r="M95" s="320">
        <v>15019</v>
      </c>
      <c r="N95" s="320">
        <v>-6466</v>
      </c>
      <c r="O95" s="320">
        <v>10497</v>
      </c>
      <c r="P95" s="320">
        <v>4031</v>
      </c>
      <c r="Q95" s="320">
        <v>-1913</v>
      </c>
      <c r="R95" s="320">
        <v>2118</v>
      </c>
      <c r="S95" s="320">
        <v>17136</v>
      </c>
      <c r="T95" s="320">
        <v>0</v>
      </c>
      <c r="U95" s="320">
        <v>0</v>
      </c>
      <c r="V95" s="320">
        <v>0</v>
      </c>
      <c r="W95" s="320">
        <v>0</v>
      </c>
      <c r="X95" s="320">
        <v>0</v>
      </c>
      <c r="Y95" s="320">
        <v>0</v>
      </c>
      <c r="Z95" s="320">
        <v>0</v>
      </c>
      <c r="AA95" s="320">
        <v>6800</v>
      </c>
      <c r="AB95" s="320">
        <v>1181</v>
      </c>
      <c r="AC95" s="320">
        <v>-1058</v>
      </c>
      <c r="AD95" s="320">
        <v>123</v>
      </c>
      <c r="AE95" s="320">
        <v>6923</v>
      </c>
      <c r="AF95" s="320">
        <v>0</v>
      </c>
      <c r="AG95" s="320">
        <v>0</v>
      </c>
      <c r="AH95" s="320">
        <v>0</v>
      </c>
      <c r="AI95" s="320">
        <v>0</v>
      </c>
      <c r="AJ95" s="320">
        <v>0</v>
      </c>
      <c r="AK95" s="320">
        <v>0</v>
      </c>
      <c r="AL95" s="320">
        <v>133</v>
      </c>
      <c r="AM95" s="320">
        <v>167</v>
      </c>
      <c r="AN95" s="320">
        <v>300</v>
      </c>
      <c r="AO95" s="320">
        <v>1388</v>
      </c>
      <c r="AP95" s="320">
        <v>-27</v>
      </c>
      <c r="AQ95" s="320">
        <v>1361</v>
      </c>
      <c r="AR95" s="320">
        <v>0</v>
      </c>
      <c r="AS95" s="320">
        <v>0</v>
      </c>
      <c r="AT95" s="320">
        <v>0</v>
      </c>
      <c r="AU95" s="320">
        <v>23340</v>
      </c>
      <c r="AV95" s="320">
        <v>-6466</v>
      </c>
      <c r="AW95" s="320">
        <v>0</v>
      </c>
      <c r="AX95" s="320">
        <v>11678</v>
      </c>
      <c r="AY95" s="320">
        <v>5212</v>
      </c>
      <c r="AZ95" s="320">
        <v>-2831</v>
      </c>
      <c r="BA95" s="320">
        <v>2381</v>
      </c>
      <c r="BB95" s="320">
        <v>25721</v>
      </c>
      <c r="BC95" s="320">
        <v>16540</v>
      </c>
      <c r="BD95" s="320">
        <v>6800</v>
      </c>
      <c r="BE95" s="320">
        <v>18798</v>
      </c>
      <c r="BF95" s="320">
        <v>6923</v>
      </c>
      <c r="BG95" s="320">
        <v>2258</v>
      </c>
      <c r="BH95" s="320">
        <v>123</v>
      </c>
      <c r="BI95" s="320">
        <v>-53474</v>
      </c>
      <c r="BJ95" s="320">
        <v>10694</v>
      </c>
      <c r="BK95" s="320">
        <v>-11678</v>
      </c>
      <c r="BL95" s="320">
        <v>-984</v>
      </c>
      <c r="BM95" s="320">
        <v>1848</v>
      </c>
      <c r="BN95" s="320">
        <v>-51626</v>
      </c>
      <c r="BO95" s="320">
        <v>112319</v>
      </c>
      <c r="BP95" s="320">
        <v>4796</v>
      </c>
      <c r="BQ95" s="320">
        <v>107523</v>
      </c>
      <c r="BR95" s="320">
        <v>24500</v>
      </c>
      <c r="BS95" s="320">
        <v>2345</v>
      </c>
      <c r="BT95" s="320">
        <v>22155</v>
      </c>
      <c r="BU95" s="320">
        <v>35621</v>
      </c>
      <c r="BV95" s="320">
        <v>31646</v>
      </c>
      <c r="BW95" s="320">
        <v>3975</v>
      </c>
      <c r="BX95" s="320">
        <v>12055</v>
      </c>
      <c r="BY95" s="320">
        <v>1503</v>
      </c>
      <c r="BZ95" s="320">
        <v>10552</v>
      </c>
      <c r="CA95" s="320">
        <v>8295</v>
      </c>
      <c r="CB95" s="320">
        <v>3323</v>
      </c>
      <c r="CC95" s="320">
        <v>4972</v>
      </c>
      <c r="CD95" s="320">
        <v>21988</v>
      </c>
      <c r="CE95" s="320">
        <v>6095</v>
      </c>
      <c r="CF95" s="320">
        <v>15893</v>
      </c>
      <c r="CJ95" s="320">
        <v>92527</v>
      </c>
      <c r="CK95" s="320">
        <v>16022</v>
      </c>
      <c r="CL95" s="320">
        <v>76505</v>
      </c>
      <c r="CM95" s="320">
        <v>0</v>
      </c>
      <c r="CN95" s="320">
        <v>0</v>
      </c>
      <c r="CO95" s="320">
        <v>0</v>
      </c>
      <c r="CP95" s="320">
        <v>11283</v>
      </c>
      <c r="CQ95" s="320">
        <v>3000</v>
      </c>
      <c r="CR95" s="320">
        <v>8283</v>
      </c>
      <c r="CS95" s="320">
        <v>0</v>
      </c>
      <c r="CT95" s="320">
        <v>0</v>
      </c>
      <c r="CU95" s="320">
        <v>0</v>
      </c>
      <c r="CV95" s="320">
        <v>2445</v>
      </c>
      <c r="CW95" s="320">
        <v>0</v>
      </c>
      <c r="CX95" s="320">
        <v>2445</v>
      </c>
      <c r="CY95" s="320">
        <v>0</v>
      </c>
      <c r="CZ95" s="320">
        <v>0</v>
      </c>
      <c r="DA95" s="320">
        <v>0</v>
      </c>
      <c r="DB95" s="320">
        <v>0</v>
      </c>
      <c r="DC95" s="320">
        <v>0</v>
      </c>
      <c r="DD95" s="320">
        <v>0</v>
      </c>
      <c r="DE95" s="320">
        <v>0</v>
      </c>
      <c r="DF95" s="320">
        <v>0</v>
      </c>
      <c r="DG95" s="320">
        <v>0</v>
      </c>
      <c r="DH95" s="320">
        <v>0</v>
      </c>
      <c r="DI95" s="320">
        <v>0</v>
      </c>
      <c r="DJ95" s="320">
        <v>0</v>
      </c>
      <c r="DK95" s="320">
        <v>0</v>
      </c>
      <c r="DL95" s="320">
        <v>0</v>
      </c>
      <c r="DM95" s="320">
        <v>0</v>
      </c>
      <c r="DN95" s="320">
        <v>321033</v>
      </c>
      <c r="DO95" s="320">
        <v>68730</v>
      </c>
      <c r="DP95" s="320">
        <v>252303</v>
      </c>
      <c r="DQ95" s="320">
        <v>0</v>
      </c>
      <c r="DR95" s="320">
        <v>0</v>
      </c>
      <c r="DS95" s="320">
        <v>0</v>
      </c>
      <c r="DT95" s="320">
        <v>321033</v>
      </c>
      <c r="DU95" s="320">
        <v>68730</v>
      </c>
      <c r="DV95" s="320">
        <v>252303</v>
      </c>
      <c r="DW95" s="320">
        <v>785</v>
      </c>
      <c r="DX95" s="320">
        <v>0</v>
      </c>
      <c r="DY95" s="320">
        <v>785</v>
      </c>
      <c r="DZ95" s="320">
        <v>290</v>
      </c>
      <c r="EA95" s="320">
        <v>11908</v>
      </c>
      <c r="EB95" s="320">
        <v>159</v>
      </c>
      <c r="EC95" s="320">
        <v>8389</v>
      </c>
      <c r="ED95" s="320">
        <v>0</v>
      </c>
      <c r="EE95" s="320">
        <v>0</v>
      </c>
      <c r="EF95" s="320">
        <v>20138</v>
      </c>
      <c r="EG95" s="320">
        <v>176318</v>
      </c>
      <c r="EH95" s="320">
        <v>28503</v>
      </c>
      <c r="EI95" s="320">
        <v>45241</v>
      </c>
      <c r="EJ95" s="320">
        <v>14868</v>
      </c>
      <c r="EK95" s="320">
        <v>264930</v>
      </c>
      <c r="EL95" s="320">
        <v>-6436</v>
      </c>
      <c r="EM95" s="320">
        <v>5357</v>
      </c>
      <c r="EN95" s="320">
        <v>0</v>
      </c>
      <c r="EO95" s="320">
        <v>5335</v>
      </c>
      <c r="EP95" s="320">
        <v>2</v>
      </c>
      <c r="EQ95" s="320">
        <v>4228</v>
      </c>
      <c r="ER95" s="323">
        <f t="shared" si="26"/>
        <v>341330</v>
      </c>
      <c r="ES95" s="323">
        <f t="shared" si="27"/>
        <v>334894</v>
      </c>
      <c r="ET95" s="323">
        <f t="shared" si="28"/>
        <v>334894</v>
      </c>
      <c r="EU95" s="323">
        <f t="shared" si="35"/>
        <v>6436</v>
      </c>
      <c r="EV95" s="323">
        <f t="shared" si="29"/>
        <v>69964</v>
      </c>
      <c r="EW95" s="323">
        <f t="shared" si="30"/>
        <v>69964</v>
      </c>
      <c r="EX95" s="323">
        <f t="shared" si="31"/>
        <v>69964</v>
      </c>
      <c r="EY95" s="323">
        <f t="shared" si="32"/>
        <v>76505</v>
      </c>
      <c r="EZ95" s="323">
        <f t="shared" si="33"/>
        <v>35621</v>
      </c>
      <c r="FA95" s="323">
        <f t="shared" si="34"/>
        <v>31646</v>
      </c>
      <c r="FB95" s="323">
        <f t="shared" si="36"/>
        <v>3975</v>
      </c>
      <c r="FC95" s="320">
        <v>0</v>
      </c>
      <c r="FD95" s="320">
        <v>291628</v>
      </c>
      <c r="FE95" s="320">
        <v>14125</v>
      </c>
      <c r="FF95" s="320">
        <v>83995</v>
      </c>
      <c r="FG95" s="320">
        <v>0</v>
      </c>
      <c r="FH95" s="320">
        <v>6721</v>
      </c>
      <c r="FI95" s="320">
        <v>18452</v>
      </c>
      <c r="FJ95" s="320">
        <v>414921</v>
      </c>
      <c r="FK95" s="320">
        <v>997</v>
      </c>
      <c r="FL95" s="320">
        <v>0</v>
      </c>
      <c r="FM95" s="320">
        <v>365</v>
      </c>
      <c r="FN95" s="320">
        <v>0</v>
      </c>
      <c r="FO95" s="320">
        <v>0</v>
      </c>
      <c r="FP95" s="320">
        <v>4593</v>
      </c>
      <c r="FQ95" s="320">
        <v>420876</v>
      </c>
      <c r="FR95" s="320">
        <v>0</v>
      </c>
      <c r="FT95" s="320">
        <v>0</v>
      </c>
      <c r="FV95" s="320">
        <v>922</v>
      </c>
      <c r="FW95" s="320">
        <v>23590</v>
      </c>
      <c r="FX95" s="320">
        <v>13692</v>
      </c>
      <c r="FY95" s="320">
        <v>38204</v>
      </c>
      <c r="FZ95" s="320">
        <v>459080</v>
      </c>
      <c r="GA95" s="320">
        <v>0</v>
      </c>
      <c r="GB95" s="320">
        <v>3390</v>
      </c>
      <c r="GC95" s="320">
        <v>47517</v>
      </c>
      <c r="GD95" s="320">
        <v>2599</v>
      </c>
      <c r="GE95" s="320">
        <v>0</v>
      </c>
      <c r="GG95" s="320">
        <v>53506</v>
      </c>
      <c r="GH95" s="320">
        <v>0</v>
      </c>
      <c r="GI95" s="320">
        <v>0</v>
      </c>
      <c r="GJ95" s="320">
        <v>198398</v>
      </c>
      <c r="GK95" s="320">
        <v>172510</v>
      </c>
      <c r="GL95" s="320">
        <v>55873</v>
      </c>
      <c r="GN95" s="320">
        <v>4699</v>
      </c>
      <c r="GO95" s="320">
        <v>431480</v>
      </c>
      <c r="GP95" s="320">
        <v>-25906</v>
      </c>
      <c r="GQ95" s="320">
        <v>25720</v>
      </c>
      <c r="GR95" s="320">
        <v>-51626</v>
      </c>
      <c r="GS95" s="320">
        <v>-25906</v>
      </c>
      <c r="GT95" s="320">
        <v>0</v>
      </c>
      <c r="GU95" s="320">
        <v>23590</v>
      </c>
      <c r="GV95" s="325">
        <f t="shared" si="37"/>
        <v>231773</v>
      </c>
      <c r="GW95" s="325">
        <f t="shared" si="38"/>
        <v>13692</v>
      </c>
      <c r="GX95" s="325">
        <f t="shared" si="39"/>
        <v>218081</v>
      </c>
      <c r="HB95" s="323"/>
    </row>
    <row r="96" spans="1:550" s="320" customFormat="1">
      <c r="A96" s="28" t="s">
        <v>593</v>
      </c>
      <c r="B96" s="28" t="s">
        <v>567</v>
      </c>
      <c r="C96" s="29" t="s">
        <v>242</v>
      </c>
      <c r="D96" s="29" t="s">
        <v>267</v>
      </c>
      <c r="E96" s="105" t="s">
        <v>184</v>
      </c>
      <c r="F96" s="31">
        <v>12</v>
      </c>
      <c r="G96" s="320">
        <v>23200</v>
      </c>
      <c r="H96" s="320">
        <v>10135</v>
      </c>
      <c r="I96" s="320">
        <v>2500</v>
      </c>
      <c r="J96" s="320">
        <v>3237</v>
      </c>
      <c r="K96" s="320">
        <v>105422</v>
      </c>
      <c r="L96" s="320">
        <v>111602</v>
      </c>
      <c r="M96" s="320">
        <v>3604</v>
      </c>
      <c r="N96" s="320">
        <v>28539</v>
      </c>
      <c r="O96" s="320">
        <v>-789</v>
      </c>
      <c r="P96" s="320">
        <v>27750</v>
      </c>
      <c r="Q96" s="320">
        <v>-17494</v>
      </c>
      <c r="R96" s="320">
        <v>10256</v>
      </c>
      <c r="S96" s="320">
        <v>13860</v>
      </c>
      <c r="T96" s="320">
        <v>0</v>
      </c>
      <c r="U96" s="320">
        <v>3420</v>
      </c>
      <c r="V96" s="320">
        <v>-2978</v>
      </c>
      <c r="W96" s="320">
        <v>442</v>
      </c>
      <c r="X96" s="320">
        <v>-442</v>
      </c>
      <c r="Y96" s="320">
        <v>0</v>
      </c>
      <c r="Z96" s="320">
        <v>0</v>
      </c>
      <c r="AA96" s="320">
        <v>103463</v>
      </c>
      <c r="AB96" s="320">
        <v>0</v>
      </c>
      <c r="AC96" s="320">
        <v>-31680</v>
      </c>
      <c r="AD96" s="320">
        <v>-31680</v>
      </c>
      <c r="AE96" s="320">
        <v>71783</v>
      </c>
      <c r="AF96" s="320">
        <v>0</v>
      </c>
      <c r="AG96" s="320">
        <v>1920</v>
      </c>
      <c r="AH96" s="320">
        <v>1920</v>
      </c>
      <c r="AI96" s="320">
        <v>0</v>
      </c>
      <c r="AJ96" s="320">
        <v>0</v>
      </c>
      <c r="AK96" s="320">
        <v>0</v>
      </c>
      <c r="AL96" s="320">
        <v>0</v>
      </c>
      <c r="AM96" s="320">
        <v>0</v>
      </c>
      <c r="AN96" s="320">
        <v>0</v>
      </c>
      <c r="AO96" s="320">
        <v>0</v>
      </c>
      <c r="AP96" s="320">
        <v>0</v>
      </c>
      <c r="AQ96" s="320">
        <v>0</v>
      </c>
      <c r="AR96" s="320">
        <v>115697</v>
      </c>
      <c r="AS96" s="320">
        <v>37612</v>
      </c>
      <c r="AT96" s="320">
        <v>153309</v>
      </c>
      <c r="AU96" s="320">
        <v>222764</v>
      </c>
      <c r="AV96" s="320">
        <v>31959</v>
      </c>
      <c r="AW96" s="320">
        <v>0</v>
      </c>
      <c r="AX96" s="320">
        <v>-1847</v>
      </c>
      <c r="AY96" s="320">
        <v>30112</v>
      </c>
      <c r="AZ96" s="320">
        <v>-12004</v>
      </c>
      <c r="BA96" s="320">
        <v>18108</v>
      </c>
      <c r="BB96" s="320">
        <v>240872</v>
      </c>
      <c r="BC96" s="320">
        <v>119301</v>
      </c>
      <c r="BD96" s="320">
        <v>103463</v>
      </c>
      <c r="BE96" s="320">
        <v>167169</v>
      </c>
      <c r="BF96" s="320">
        <v>73703</v>
      </c>
      <c r="BG96" s="320">
        <v>47868</v>
      </c>
      <c r="BH96" s="320">
        <v>-29760</v>
      </c>
      <c r="BI96" s="320">
        <v>233955</v>
      </c>
      <c r="BJ96" s="320">
        <v>-8688</v>
      </c>
      <c r="BK96" s="320">
        <v>1847</v>
      </c>
      <c r="BL96" s="320">
        <v>-6841</v>
      </c>
      <c r="BM96" s="320">
        <v>5163</v>
      </c>
      <c r="BN96" s="320">
        <v>239118</v>
      </c>
      <c r="BO96" s="320">
        <v>45010</v>
      </c>
      <c r="BP96" s="320">
        <v>4371</v>
      </c>
      <c r="BQ96" s="320">
        <v>40639</v>
      </c>
      <c r="BR96" s="320">
        <v>7651</v>
      </c>
      <c r="BS96" s="320">
        <v>2145</v>
      </c>
      <c r="BT96" s="320">
        <v>5506</v>
      </c>
      <c r="BU96" s="320">
        <v>5535</v>
      </c>
      <c r="BV96" s="320">
        <v>3737</v>
      </c>
      <c r="BW96" s="320">
        <v>1798</v>
      </c>
      <c r="BX96" s="320">
        <v>5729</v>
      </c>
      <c r="BY96" s="320">
        <v>909</v>
      </c>
      <c r="BZ96" s="320">
        <v>4820</v>
      </c>
      <c r="CA96" s="320">
        <v>8044</v>
      </c>
      <c r="CB96" s="320">
        <v>2450</v>
      </c>
      <c r="CC96" s="320">
        <v>5594</v>
      </c>
      <c r="CD96" s="320">
        <v>13593</v>
      </c>
      <c r="CE96" s="320">
        <v>3054</v>
      </c>
      <c r="CF96" s="320">
        <v>10539</v>
      </c>
      <c r="CJ96" s="320">
        <v>35733</v>
      </c>
      <c r="CK96" s="320">
        <v>7350</v>
      </c>
      <c r="CL96" s="320">
        <v>28383</v>
      </c>
      <c r="CM96" s="320">
        <v>29593</v>
      </c>
      <c r="CN96" s="320">
        <v>18759</v>
      </c>
      <c r="CO96" s="320">
        <v>10834</v>
      </c>
      <c r="CP96" s="320">
        <v>2712</v>
      </c>
      <c r="CQ96" s="320">
        <v>0</v>
      </c>
      <c r="CR96" s="320">
        <v>2712</v>
      </c>
      <c r="CS96" s="320">
        <v>5617</v>
      </c>
      <c r="CT96" s="320">
        <v>0</v>
      </c>
      <c r="CU96" s="320">
        <v>5617</v>
      </c>
      <c r="CV96" s="320">
        <v>1615</v>
      </c>
      <c r="CW96" s="320">
        <v>0</v>
      </c>
      <c r="CX96" s="320">
        <v>1615</v>
      </c>
      <c r="CY96" s="320">
        <v>0</v>
      </c>
      <c r="CZ96" s="320">
        <v>0</v>
      </c>
      <c r="DA96" s="320">
        <v>0</v>
      </c>
      <c r="DB96" s="320">
        <v>32</v>
      </c>
      <c r="DC96" s="320">
        <v>0</v>
      </c>
      <c r="DD96" s="320">
        <v>32</v>
      </c>
      <c r="DE96" s="320">
        <v>3</v>
      </c>
      <c r="DF96" s="320">
        <v>3</v>
      </c>
      <c r="DG96" s="320">
        <v>0</v>
      </c>
      <c r="DH96" s="320">
        <v>0</v>
      </c>
      <c r="DI96" s="320">
        <v>0</v>
      </c>
      <c r="DJ96" s="320">
        <v>0</v>
      </c>
      <c r="DK96" s="320">
        <v>0</v>
      </c>
      <c r="DL96" s="320">
        <v>0</v>
      </c>
      <c r="DM96" s="320">
        <v>0</v>
      </c>
      <c r="DN96" s="320">
        <v>160867</v>
      </c>
      <c r="DO96" s="320">
        <v>42775</v>
      </c>
      <c r="DP96" s="320">
        <v>118092</v>
      </c>
      <c r="DQ96" s="320">
        <v>4635</v>
      </c>
      <c r="DR96" s="320">
        <v>7318</v>
      </c>
      <c r="DS96" s="320">
        <v>-2683</v>
      </c>
      <c r="DT96" s="320">
        <v>165502</v>
      </c>
      <c r="DU96" s="320">
        <v>50093</v>
      </c>
      <c r="DV96" s="320">
        <v>115409</v>
      </c>
      <c r="DW96" s="320">
        <v>485</v>
      </c>
      <c r="DX96" s="320">
        <v>0</v>
      </c>
      <c r="DY96" s="320">
        <v>485</v>
      </c>
      <c r="DZ96" s="320">
        <v>0</v>
      </c>
      <c r="EA96" s="320">
        <v>0</v>
      </c>
      <c r="EB96" s="320">
        <v>68</v>
      </c>
      <c r="EC96" s="320">
        <v>5830</v>
      </c>
      <c r="ED96" s="320">
        <v>36576</v>
      </c>
      <c r="EE96" s="320">
        <v>1884</v>
      </c>
      <c r="EF96" s="320">
        <v>5762</v>
      </c>
      <c r="EG96" s="320">
        <v>80961</v>
      </c>
      <c r="EH96" s="320">
        <v>16177</v>
      </c>
      <c r="EI96" s="320">
        <v>8284</v>
      </c>
      <c r="EJ96" s="320">
        <v>8763</v>
      </c>
      <c r="EK96" s="320">
        <v>114185</v>
      </c>
      <c r="EL96" s="320">
        <v>31959</v>
      </c>
      <c r="EM96" s="320">
        <v>28289</v>
      </c>
      <c r="EN96" s="320">
        <v>7153</v>
      </c>
      <c r="EO96" s="320">
        <v>-12690</v>
      </c>
      <c r="EP96" s="320">
        <v>-31440</v>
      </c>
      <c r="EQ96" s="320">
        <v>23271</v>
      </c>
      <c r="ER96" s="323">
        <f t="shared" si="26"/>
        <v>171332</v>
      </c>
      <c r="ES96" s="323">
        <f t="shared" si="27"/>
        <v>203291</v>
      </c>
      <c r="ET96" s="323">
        <f t="shared" si="28"/>
        <v>203291</v>
      </c>
      <c r="EU96" s="323">
        <f t="shared" si="35"/>
        <v>-31959</v>
      </c>
      <c r="EV96" s="323">
        <f t="shared" si="29"/>
        <v>89106</v>
      </c>
      <c r="EW96" s="323">
        <f t="shared" si="30"/>
        <v>81788</v>
      </c>
      <c r="EX96" s="323">
        <f t="shared" si="31"/>
        <v>81788</v>
      </c>
      <c r="EY96" s="323">
        <f t="shared" si="32"/>
        <v>28383</v>
      </c>
      <c r="EZ96" s="323">
        <f t="shared" si="33"/>
        <v>10170</v>
      </c>
      <c r="FA96" s="323">
        <f t="shared" si="34"/>
        <v>11055</v>
      </c>
      <c r="FB96" s="323">
        <f t="shared" si="36"/>
        <v>-885</v>
      </c>
      <c r="FC96" s="320">
        <v>75513</v>
      </c>
      <c r="FD96" s="320">
        <v>141155</v>
      </c>
      <c r="FE96" s="320">
        <v>43931</v>
      </c>
      <c r="FF96" s="320">
        <v>118097</v>
      </c>
      <c r="FG96" s="320">
        <v>6912</v>
      </c>
      <c r="FH96" s="320">
        <v>758</v>
      </c>
      <c r="FI96" s="320">
        <v>14646</v>
      </c>
      <c r="FJ96" s="320">
        <v>401012</v>
      </c>
      <c r="FK96" s="320">
        <v>4743</v>
      </c>
      <c r="FL96" s="320">
        <v>0</v>
      </c>
      <c r="FM96" s="320">
        <v>575</v>
      </c>
      <c r="FN96" s="320">
        <v>0</v>
      </c>
      <c r="FO96" s="320">
        <v>203483</v>
      </c>
      <c r="FP96" s="320">
        <v>7180</v>
      </c>
      <c r="FQ96" s="320">
        <v>616993</v>
      </c>
      <c r="FR96" s="320">
        <v>0</v>
      </c>
      <c r="FT96" s="320">
        <v>875</v>
      </c>
      <c r="FV96" s="320">
        <v>5372</v>
      </c>
      <c r="FW96" s="320">
        <v>20169</v>
      </c>
      <c r="FX96" s="320">
        <v>7936</v>
      </c>
      <c r="FY96" s="320">
        <v>34352</v>
      </c>
      <c r="FZ96" s="320">
        <v>651345</v>
      </c>
      <c r="GA96" s="320">
        <v>0</v>
      </c>
      <c r="GB96" s="320">
        <v>0</v>
      </c>
      <c r="GC96" s="320">
        <v>15670</v>
      </c>
      <c r="GD96" s="320">
        <v>192</v>
      </c>
      <c r="GE96" s="320">
        <v>0</v>
      </c>
      <c r="GG96" s="320">
        <v>15862</v>
      </c>
      <c r="GH96" s="320">
        <v>0</v>
      </c>
      <c r="GI96" s="320">
        <v>810</v>
      </c>
      <c r="GJ96" s="320">
        <v>148562</v>
      </c>
      <c r="GK96" s="320">
        <v>0</v>
      </c>
      <c r="GL96" s="320">
        <v>6121</v>
      </c>
      <c r="GN96" s="320">
        <v>0</v>
      </c>
      <c r="GO96" s="320">
        <v>155493</v>
      </c>
      <c r="GP96" s="320">
        <v>479990</v>
      </c>
      <c r="GQ96" s="320">
        <v>240872</v>
      </c>
      <c r="GR96" s="320">
        <v>239118</v>
      </c>
      <c r="GS96" s="320">
        <v>479990</v>
      </c>
      <c r="GT96" s="320">
        <v>75513</v>
      </c>
      <c r="GU96" s="320">
        <v>20169</v>
      </c>
      <c r="GV96" s="325">
        <f t="shared" si="37"/>
        <v>6121</v>
      </c>
      <c r="GW96" s="325">
        <f t="shared" si="38"/>
        <v>7936</v>
      </c>
      <c r="GX96" s="325">
        <f t="shared" si="39"/>
        <v>-1815</v>
      </c>
      <c r="HB96" s="323"/>
    </row>
    <row r="97" spans="1:550" s="320" customFormat="1">
      <c r="A97" s="28" t="s">
        <v>594</v>
      </c>
      <c r="B97" s="28" t="s">
        <v>567</v>
      </c>
      <c r="C97" s="29" t="s">
        <v>242</v>
      </c>
      <c r="D97" s="29" t="s">
        <v>268</v>
      </c>
      <c r="E97" s="105" t="s">
        <v>184</v>
      </c>
      <c r="F97" s="31">
        <v>12</v>
      </c>
      <c r="G97" s="320">
        <v>112850</v>
      </c>
      <c r="H97" s="320">
        <v>51654</v>
      </c>
      <c r="I97" s="320">
        <v>4300</v>
      </c>
      <c r="J97" s="320">
        <v>14163</v>
      </c>
      <c r="K97" s="320">
        <v>244555</v>
      </c>
      <c r="L97" s="320">
        <v>271680</v>
      </c>
      <c r="M97" s="320">
        <v>24458</v>
      </c>
      <c r="N97" s="320">
        <v>-4220</v>
      </c>
      <c r="O97" s="320">
        <v>6034</v>
      </c>
      <c r="P97" s="320">
        <v>1814</v>
      </c>
      <c r="Q97" s="320">
        <v>-3337</v>
      </c>
      <c r="R97" s="320">
        <v>-1523</v>
      </c>
      <c r="S97" s="320">
        <v>22926</v>
      </c>
      <c r="T97" s="320">
        <v>14590</v>
      </c>
      <c r="U97" s="320">
        <v>-10272</v>
      </c>
      <c r="V97" s="320">
        <v>9127</v>
      </c>
      <c r="W97" s="320">
        <v>-1145</v>
      </c>
      <c r="X97" s="320">
        <v>0</v>
      </c>
      <c r="Y97" s="320">
        <v>-1145</v>
      </c>
      <c r="Z97" s="320">
        <v>13445</v>
      </c>
      <c r="AA97" s="320">
        <v>589</v>
      </c>
      <c r="AB97" s="320">
        <v>-589</v>
      </c>
      <c r="AC97" s="320">
        <v>0</v>
      </c>
      <c r="AD97" s="320">
        <v>-589</v>
      </c>
      <c r="AE97" s="320">
        <v>0</v>
      </c>
      <c r="AF97" s="320">
        <v>1187</v>
      </c>
      <c r="AG97" s="320">
        <v>-330</v>
      </c>
      <c r="AH97" s="320">
        <v>857</v>
      </c>
      <c r="AI97" s="320">
        <v>0</v>
      </c>
      <c r="AJ97" s="320">
        <v>0</v>
      </c>
      <c r="AK97" s="320">
        <v>0</v>
      </c>
      <c r="AL97" s="320">
        <v>4297</v>
      </c>
      <c r="AM97" s="320">
        <v>2015</v>
      </c>
      <c r="AN97" s="320">
        <v>6312</v>
      </c>
      <c r="AO97" s="320">
        <v>425</v>
      </c>
      <c r="AP97" s="320">
        <v>0</v>
      </c>
      <c r="AQ97" s="320">
        <v>425</v>
      </c>
      <c r="AR97" s="320">
        <v>0</v>
      </c>
      <c r="AS97" s="320">
        <v>0</v>
      </c>
      <c r="AT97" s="320">
        <v>0</v>
      </c>
      <c r="AU97" s="320">
        <v>45546</v>
      </c>
      <c r="AV97" s="320">
        <v>-14492</v>
      </c>
      <c r="AW97" s="320">
        <v>-1322</v>
      </c>
      <c r="AX97" s="320">
        <v>14242</v>
      </c>
      <c r="AY97" s="320">
        <v>-1572</v>
      </c>
      <c r="AZ97" s="320">
        <v>0</v>
      </c>
      <c r="BA97" s="320">
        <v>-1572</v>
      </c>
      <c r="BB97" s="320">
        <v>43974</v>
      </c>
      <c r="BC97" s="320">
        <v>43770</v>
      </c>
      <c r="BD97" s="320">
        <v>1776</v>
      </c>
      <c r="BE97" s="320">
        <v>43117</v>
      </c>
      <c r="BF97" s="320">
        <v>857</v>
      </c>
      <c r="BG97" s="320">
        <v>-653</v>
      </c>
      <c r="BH97" s="320">
        <v>-919</v>
      </c>
      <c r="BI97" s="320">
        <v>256061</v>
      </c>
      <c r="BJ97" s="320">
        <v>2306</v>
      </c>
      <c r="BK97" s="320">
        <v>-14242</v>
      </c>
      <c r="BL97" s="320">
        <v>-11936</v>
      </c>
      <c r="BM97" s="320">
        <v>-11936</v>
      </c>
      <c r="BN97" s="320">
        <v>244125</v>
      </c>
      <c r="BO97" s="320">
        <v>112564</v>
      </c>
      <c r="BP97" s="320">
        <v>3717</v>
      </c>
      <c r="BQ97" s="320">
        <v>108847</v>
      </c>
      <c r="BR97" s="320">
        <v>17450</v>
      </c>
      <c r="BS97" s="320">
        <v>3129</v>
      </c>
      <c r="BT97" s="320">
        <v>14321</v>
      </c>
      <c r="BU97" s="320">
        <v>46597</v>
      </c>
      <c r="BV97" s="320">
        <v>41136</v>
      </c>
      <c r="BW97" s="320">
        <v>5461</v>
      </c>
      <c r="BX97" s="320">
        <v>20728</v>
      </c>
      <c r="BY97" s="320">
        <v>6990</v>
      </c>
      <c r="BZ97" s="320">
        <v>13738</v>
      </c>
      <c r="CA97" s="320">
        <v>8437</v>
      </c>
      <c r="CB97" s="320">
        <v>4461</v>
      </c>
      <c r="CC97" s="320">
        <v>3976</v>
      </c>
      <c r="CD97" s="320">
        <v>14291</v>
      </c>
      <c r="CE97" s="320">
        <v>1789</v>
      </c>
      <c r="CF97" s="320">
        <v>12502</v>
      </c>
      <c r="CJ97" s="320">
        <v>87174</v>
      </c>
      <c r="CK97" s="320">
        <v>13996</v>
      </c>
      <c r="CL97" s="320">
        <v>73178</v>
      </c>
      <c r="CM97" s="320">
        <v>0</v>
      </c>
      <c r="CN97" s="320">
        <v>0</v>
      </c>
      <c r="CO97" s="320">
        <v>0</v>
      </c>
      <c r="CP97" s="320">
        <v>16500</v>
      </c>
      <c r="CQ97" s="320">
        <v>11870</v>
      </c>
      <c r="CR97" s="320">
        <v>4630</v>
      </c>
      <c r="CS97" s="320">
        <v>3240</v>
      </c>
      <c r="CT97" s="320">
        <v>110</v>
      </c>
      <c r="CU97" s="320">
        <v>3130</v>
      </c>
      <c r="CV97" s="320">
        <v>1681</v>
      </c>
      <c r="CW97" s="320">
        <v>0</v>
      </c>
      <c r="CX97" s="320">
        <v>1681</v>
      </c>
      <c r="CY97" s="320">
        <v>0</v>
      </c>
      <c r="CZ97" s="320">
        <v>0</v>
      </c>
      <c r="DA97" s="320">
        <v>0</v>
      </c>
      <c r="DB97" s="320">
        <v>0</v>
      </c>
      <c r="DC97" s="320">
        <v>0</v>
      </c>
      <c r="DD97" s="320">
        <v>0</v>
      </c>
      <c r="DE97" s="320">
        <v>0</v>
      </c>
      <c r="DF97" s="320">
        <v>0</v>
      </c>
      <c r="DG97" s="320">
        <v>741</v>
      </c>
      <c r="DH97" s="320">
        <v>0</v>
      </c>
      <c r="DI97" s="320">
        <v>741</v>
      </c>
      <c r="DJ97" s="320">
        <v>0</v>
      </c>
      <c r="DK97" s="320">
        <v>0</v>
      </c>
      <c r="DL97" s="320">
        <v>0</v>
      </c>
      <c r="DM97" s="320">
        <v>0</v>
      </c>
      <c r="DN97" s="320">
        <v>329403</v>
      </c>
      <c r="DO97" s="320">
        <v>87198</v>
      </c>
      <c r="DP97" s="320">
        <v>242205</v>
      </c>
      <c r="DQ97" s="320">
        <v>24203</v>
      </c>
      <c r="DR97" s="320">
        <v>27583</v>
      </c>
      <c r="DS97" s="320">
        <v>-3380</v>
      </c>
      <c r="DT97" s="320">
        <v>353606</v>
      </c>
      <c r="DU97" s="320">
        <v>114781</v>
      </c>
      <c r="DV97" s="320">
        <v>238825</v>
      </c>
      <c r="DW97" s="320">
        <v>-11477</v>
      </c>
      <c r="DX97" s="320">
        <v>0</v>
      </c>
      <c r="DY97" s="320">
        <v>-10753</v>
      </c>
      <c r="DZ97" s="320">
        <v>0</v>
      </c>
      <c r="EA97" s="320">
        <v>14517</v>
      </c>
      <c r="EB97" s="320">
        <v>590</v>
      </c>
      <c r="EC97" s="320">
        <v>5274</v>
      </c>
      <c r="ED97" s="320">
        <v>0</v>
      </c>
      <c r="EE97" s="320">
        <v>0</v>
      </c>
      <c r="EF97" s="320">
        <v>19201</v>
      </c>
      <c r="EG97" s="320">
        <v>159631</v>
      </c>
      <c r="EH97" s="320">
        <v>39642</v>
      </c>
      <c r="EI97" s="320">
        <v>45282</v>
      </c>
      <c r="EJ97" s="320">
        <v>9727</v>
      </c>
      <c r="EK97" s="320">
        <v>254282</v>
      </c>
      <c r="EL97" s="320">
        <v>-15221</v>
      </c>
      <c r="EM97" s="320">
        <v>16851</v>
      </c>
      <c r="EN97" s="320">
        <v>-38</v>
      </c>
      <c r="EO97" s="320">
        <v>-14507</v>
      </c>
      <c r="EP97" s="320">
        <v>-1322</v>
      </c>
      <c r="EQ97" s="320">
        <v>-13508</v>
      </c>
      <c r="ER97" s="323">
        <f t="shared" si="26"/>
        <v>373397</v>
      </c>
      <c r="ES97" s="323">
        <f t="shared" si="27"/>
        <v>358176</v>
      </c>
      <c r="ET97" s="323">
        <f t="shared" si="28"/>
        <v>358176</v>
      </c>
      <c r="EU97" s="323">
        <f t="shared" si="35"/>
        <v>15221</v>
      </c>
      <c r="EV97" s="323">
        <f t="shared" si="29"/>
        <v>103894</v>
      </c>
      <c r="EW97" s="323">
        <f t="shared" si="30"/>
        <v>76311</v>
      </c>
      <c r="EX97" s="323">
        <f t="shared" si="31"/>
        <v>76311</v>
      </c>
      <c r="EY97" s="323">
        <f t="shared" si="32"/>
        <v>73178</v>
      </c>
      <c r="EZ97" s="323">
        <f t="shared" si="33"/>
        <v>70800</v>
      </c>
      <c r="FA97" s="323">
        <f t="shared" si="34"/>
        <v>68719</v>
      </c>
      <c r="FB97" s="323">
        <f t="shared" si="36"/>
        <v>2081</v>
      </c>
      <c r="FC97" s="320">
        <v>220050</v>
      </c>
      <c r="FD97" s="320">
        <v>365366</v>
      </c>
      <c r="FE97" s="320">
        <v>6534</v>
      </c>
      <c r="FF97" s="320">
        <v>43907</v>
      </c>
      <c r="FG97" s="320">
        <v>397</v>
      </c>
      <c r="FH97" s="320">
        <v>3986</v>
      </c>
      <c r="FI97" s="320">
        <v>2969</v>
      </c>
      <c r="FJ97" s="320">
        <v>643209</v>
      </c>
      <c r="FK97" s="320">
        <v>2549</v>
      </c>
      <c r="FL97" s="320">
        <v>0</v>
      </c>
      <c r="FM97" s="320">
        <v>54</v>
      </c>
      <c r="FN97" s="320">
        <v>0</v>
      </c>
      <c r="FO97" s="320">
        <v>695</v>
      </c>
      <c r="FP97" s="320">
        <v>63</v>
      </c>
      <c r="FQ97" s="320">
        <v>646570</v>
      </c>
      <c r="FR97" s="320">
        <v>42000</v>
      </c>
      <c r="FT97" s="320">
        <v>3157</v>
      </c>
      <c r="FV97" s="320">
        <v>682</v>
      </c>
      <c r="FW97" s="320">
        <v>21701</v>
      </c>
      <c r="FX97" s="320">
        <v>11940</v>
      </c>
      <c r="FY97" s="320">
        <v>79480</v>
      </c>
      <c r="FZ97" s="320">
        <v>726050</v>
      </c>
      <c r="GA97" s="320">
        <v>0</v>
      </c>
      <c r="GB97" s="320">
        <v>4066</v>
      </c>
      <c r="GC97" s="320">
        <v>48487</v>
      </c>
      <c r="GD97" s="320">
        <v>727</v>
      </c>
      <c r="GE97" s="320">
        <v>0</v>
      </c>
      <c r="GG97" s="320">
        <v>53280</v>
      </c>
      <c r="GH97" s="320">
        <v>0</v>
      </c>
      <c r="GI97" s="320">
        <v>5469</v>
      </c>
      <c r="GJ97" s="320">
        <v>138177</v>
      </c>
      <c r="GK97" s="320">
        <v>178096</v>
      </c>
      <c r="GL97" s="320">
        <v>62929</v>
      </c>
      <c r="GN97" s="320">
        <v>0</v>
      </c>
      <c r="GO97" s="320">
        <v>384671</v>
      </c>
      <c r="GP97" s="320">
        <v>288099</v>
      </c>
      <c r="GQ97" s="320">
        <v>43974</v>
      </c>
      <c r="GR97" s="320">
        <v>244125</v>
      </c>
      <c r="GS97" s="320">
        <v>288099</v>
      </c>
      <c r="GT97" s="320">
        <v>220050</v>
      </c>
      <c r="GU97" s="320">
        <v>21701</v>
      </c>
      <c r="GV97" s="325">
        <f t="shared" si="37"/>
        <v>245091</v>
      </c>
      <c r="GW97" s="325">
        <f t="shared" si="38"/>
        <v>53940</v>
      </c>
      <c r="GX97" s="325">
        <f t="shared" si="39"/>
        <v>191151</v>
      </c>
      <c r="HB97" s="323"/>
    </row>
    <row r="98" spans="1:550" s="320" customFormat="1">
      <c r="A98" s="28" t="s">
        <v>595</v>
      </c>
      <c r="B98" s="28" t="s">
        <v>567</v>
      </c>
      <c r="C98" s="29" t="s">
        <v>242</v>
      </c>
      <c r="D98" s="29" t="s">
        <v>269</v>
      </c>
      <c r="E98" s="105" t="s">
        <v>184</v>
      </c>
      <c r="F98" s="31">
        <v>12</v>
      </c>
      <c r="G98" s="320">
        <v>314850</v>
      </c>
      <c r="H98" s="320">
        <v>141129</v>
      </c>
      <c r="I98" s="320">
        <v>12400</v>
      </c>
      <c r="J98" s="320">
        <v>43171</v>
      </c>
      <c r="K98" s="320">
        <v>667987</v>
      </c>
      <c r="L98" s="320">
        <v>742666</v>
      </c>
      <c r="M98" s="320">
        <v>30718</v>
      </c>
      <c r="N98" s="320">
        <v>-75380</v>
      </c>
      <c r="O98" s="320">
        <v>15077</v>
      </c>
      <c r="P98" s="320">
        <v>-60303</v>
      </c>
      <c r="Q98" s="320">
        <v>42972</v>
      </c>
      <c r="R98" s="320">
        <v>-17331</v>
      </c>
      <c r="S98" s="320">
        <v>13387</v>
      </c>
      <c r="T98" s="320">
        <v>7288</v>
      </c>
      <c r="U98" s="320">
        <v>-12412</v>
      </c>
      <c r="V98" s="320">
        <v>11179</v>
      </c>
      <c r="W98" s="320">
        <v>-1233</v>
      </c>
      <c r="X98" s="320">
        <v>0</v>
      </c>
      <c r="Y98" s="320">
        <v>-1233</v>
      </c>
      <c r="Z98" s="320">
        <v>6055</v>
      </c>
      <c r="AA98" s="320">
        <v>30125</v>
      </c>
      <c r="AB98" s="320">
        <v>3602</v>
      </c>
      <c r="AC98" s="320">
        <v>-27580</v>
      </c>
      <c r="AD98" s="320">
        <v>-23978</v>
      </c>
      <c r="AE98" s="320">
        <v>6147</v>
      </c>
      <c r="AF98" s="320">
        <v>0</v>
      </c>
      <c r="AG98" s="320">
        <v>0</v>
      </c>
      <c r="AH98" s="320">
        <v>0</v>
      </c>
      <c r="AI98" s="320">
        <v>15474</v>
      </c>
      <c r="AJ98" s="320">
        <v>-285</v>
      </c>
      <c r="AK98" s="320">
        <v>15189</v>
      </c>
      <c r="AL98" s="320">
        <v>16863</v>
      </c>
      <c r="AM98" s="320">
        <v>-14004</v>
      </c>
      <c r="AN98" s="320">
        <v>2859</v>
      </c>
      <c r="AO98" s="320">
        <v>7200</v>
      </c>
      <c r="AP98" s="320">
        <v>-1103</v>
      </c>
      <c r="AQ98" s="320">
        <v>6097</v>
      </c>
      <c r="AR98" s="320">
        <v>0</v>
      </c>
      <c r="AS98" s="320">
        <v>0</v>
      </c>
      <c r="AT98" s="320">
        <v>0</v>
      </c>
      <c r="AU98" s="320">
        <v>107668</v>
      </c>
      <c r="AV98" s="320">
        <v>-87792</v>
      </c>
      <c r="AW98" s="320">
        <v>0</v>
      </c>
      <c r="AX98" s="320">
        <v>29858</v>
      </c>
      <c r="AY98" s="320">
        <v>-57934</v>
      </c>
      <c r="AZ98" s="320">
        <v>0</v>
      </c>
      <c r="BA98" s="320">
        <v>-57934</v>
      </c>
      <c r="BB98" s="320">
        <v>49734</v>
      </c>
      <c r="BC98" s="320">
        <v>62069</v>
      </c>
      <c r="BD98" s="320">
        <v>45599</v>
      </c>
      <c r="BE98" s="320">
        <v>28398</v>
      </c>
      <c r="BF98" s="320">
        <v>21336</v>
      </c>
      <c r="BG98" s="320">
        <v>-33671</v>
      </c>
      <c r="BH98" s="320">
        <v>-24263</v>
      </c>
      <c r="BI98" s="320">
        <v>904466</v>
      </c>
      <c r="BJ98" s="320">
        <v>81399</v>
      </c>
      <c r="BK98" s="320">
        <v>-29858</v>
      </c>
      <c r="BL98" s="320">
        <v>51541</v>
      </c>
      <c r="BM98" s="320">
        <v>51541</v>
      </c>
      <c r="BN98" s="320">
        <v>956007</v>
      </c>
      <c r="BO98" s="320">
        <v>334423</v>
      </c>
      <c r="BP98" s="320">
        <v>7658</v>
      </c>
      <c r="BQ98" s="320">
        <v>326765</v>
      </c>
      <c r="BR98" s="320">
        <v>49641</v>
      </c>
      <c r="BS98" s="320">
        <v>9078</v>
      </c>
      <c r="BT98" s="320">
        <v>40563</v>
      </c>
      <c r="BU98" s="320">
        <v>141032</v>
      </c>
      <c r="BV98" s="320">
        <v>120560</v>
      </c>
      <c r="BW98" s="320">
        <v>20472</v>
      </c>
      <c r="BX98" s="320">
        <v>41521</v>
      </c>
      <c r="BY98" s="320">
        <v>1008</v>
      </c>
      <c r="BZ98" s="320">
        <v>40513</v>
      </c>
      <c r="CA98" s="320">
        <v>35222</v>
      </c>
      <c r="CB98" s="320">
        <v>10462</v>
      </c>
      <c r="CC98" s="320">
        <v>24760</v>
      </c>
      <c r="CD98" s="320">
        <v>52262</v>
      </c>
      <c r="CE98" s="320">
        <v>9544</v>
      </c>
      <c r="CF98" s="320">
        <v>42718</v>
      </c>
      <c r="CJ98" s="320">
        <v>227121</v>
      </c>
      <c r="CK98" s="320">
        <v>39124</v>
      </c>
      <c r="CL98" s="320">
        <v>187997</v>
      </c>
      <c r="CM98" s="320">
        <v>0</v>
      </c>
      <c r="CN98" s="320">
        <v>0</v>
      </c>
      <c r="CO98" s="320">
        <v>0</v>
      </c>
      <c r="CP98" s="320">
        <v>11346</v>
      </c>
      <c r="CQ98" s="320">
        <v>7168</v>
      </c>
      <c r="CR98" s="320">
        <v>4178</v>
      </c>
      <c r="CS98" s="320">
        <v>8101</v>
      </c>
      <c r="CT98" s="320">
        <v>0</v>
      </c>
      <c r="CU98" s="320">
        <v>8101</v>
      </c>
      <c r="CV98" s="320">
        <v>2175</v>
      </c>
      <c r="CW98" s="320">
        <v>0</v>
      </c>
      <c r="CX98" s="320">
        <v>2175</v>
      </c>
      <c r="CY98" s="320">
        <v>23334</v>
      </c>
      <c r="CZ98" s="320">
        <v>16813</v>
      </c>
      <c r="DA98" s="320">
        <v>6521</v>
      </c>
      <c r="DB98" s="320">
        <v>550</v>
      </c>
      <c r="DC98" s="320">
        <v>0</v>
      </c>
      <c r="DD98" s="320">
        <v>550</v>
      </c>
      <c r="DE98" s="320">
        <v>0</v>
      </c>
      <c r="DF98" s="320">
        <v>0</v>
      </c>
      <c r="DG98" s="320">
        <v>0</v>
      </c>
      <c r="DH98" s="320">
        <v>0</v>
      </c>
      <c r="DI98" s="320">
        <v>0</v>
      </c>
      <c r="DJ98" s="320">
        <v>0</v>
      </c>
      <c r="DK98" s="320">
        <v>0</v>
      </c>
      <c r="DL98" s="320">
        <v>0</v>
      </c>
      <c r="DM98" s="320">
        <v>0</v>
      </c>
      <c r="DN98" s="320">
        <v>926728</v>
      </c>
      <c r="DO98" s="320">
        <v>221415</v>
      </c>
      <c r="DP98" s="320">
        <v>705313</v>
      </c>
      <c r="DQ98" s="320">
        <v>87691</v>
      </c>
      <c r="DR98" s="320">
        <v>78598</v>
      </c>
      <c r="DS98" s="320">
        <v>9093</v>
      </c>
      <c r="DT98" s="320">
        <v>1014419</v>
      </c>
      <c r="DU98" s="320">
        <v>300013</v>
      </c>
      <c r="DV98" s="320">
        <v>714406</v>
      </c>
      <c r="DW98" s="320">
        <v>3566</v>
      </c>
      <c r="DX98" s="320">
        <v>0</v>
      </c>
      <c r="DY98" s="320">
        <v>3566</v>
      </c>
      <c r="DZ98" s="320">
        <v>2492</v>
      </c>
      <c r="EA98" s="320">
        <v>57062</v>
      </c>
      <c r="EB98" s="320">
        <v>450</v>
      </c>
      <c r="EC98" s="320">
        <v>19233</v>
      </c>
      <c r="ED98" s="320">
        <v>0</v>
      </c>
      <c r="EE98" s="320">
        <v>0</v>
      </c>
      <c r="EF98" s="320">
        <v>75845</v>
      </c>
      <c r="EG98" s="320">
        <v>286497</v>
      </c>
      <c r="EH98" s="320">
        <v>273224</v>
      </c>
      <c r="EI98" s="320">
        <v>108266</v>
      </c>
      <c r="EJ98" s="320">
        <v>28414</v>
      </c>
      <c r="EK98" s="320">
        <v>696401</v>
      </c>
      <c r="EL98" s="320">
        <v>-87792</v>
      </c>
      <c r="EM98" s="320">
        <v>127137</v>
      </c>
      <c r="EN98" s="320">
        <v>0</v>
      </c>
      <c r="EO98" s="320">
        <v>-45738</v>
      </c>
      <c r="EP98" s="320">
        <v>0</v>
      </c>
      <c r="EQ98" s="320">
        <v>-6393</v>
      </c>
      <c r="ER98" s="323">
        <f t="shared" si="26"/>
        <v>1090714</v>
      </c>
      <c r="ES98" s="323">
        <f t="shared" si="27"/>
        <v>1002922</v>
      </c>
      <c r="ET98" s="323">
        <f t="shared" si="28"/>
        <v>1002922</v>
      </c>
      <c r="EU98" s="323">
        <f t="shared" si="35"/>
        <v>87792</v>
      </c>
      <c r="EV98" s="323">
        <f t="shared" si="29"/>
        <v>306521</v>
      </c>
      <c r="EW98" s="323">
        <f t="shared" si="30"/>
        <v>227923</v>
      </c>
      <c r="EX98" s="323">
        <f t="shared" si="31"/>
        <v>227923</v>
      </c>
      <c r="EY98" s="323">
        <f t="shared" si="32"/>
        <v>187997</v>
      </c>
      <c r="EZ98" s="323">
        <f t="shared" si="33"/>
        <v>228723</v>
      </c>
      <c r="FA98" s="323">
        <f t="shared" si="34"/>
        <v>199158</v>
      </c>
      <c r="FB98" s="323">
        <f t="shared" si="36"/>
        <v>29565</v>
      </c>
      <c r="FC98" s="320">
        <v>983694</v>
      </c>
      <c r="FD98" s="320">
        <v>1301959</v>
      </c>
      <c r="FE98" s="320">
        <v>116111</v>
      </c>
      <c r="FF98" s="320">
        <v>203876</v>
      </c>
      <c r="FG98" s="320">
        <v>2220</v>
      </c>
      <c r="FH98" s="320">
        <v>14413</v>
      </c>
      <c r="FI98" s="320">
        <v>64162</v>
      </c>
      <c r="FJ98" s="320">
        <v>2686435</v>
      </c>
      <c r="FK98" s="320">
        <v>3098</v>
      </c>
      <c r="FL98" s="320">
        <v>0</v>
      </c>
      <c r="FM98" s="320">
        <v>656</v>
      </c>
      <c r="FN98" s="320">
        <v>0</v>
      </c>
      <c r="FO98" s="320">
        <v>0</v>
      </c>
      <c r="FP98" s="320">
        <v>3788</v>
      </c>
      <c r="FQ98" s="320">
        <v>2693977</v>
      </c>
      <c r="FR98" s="320">
        <v>16207</v>
      </c>
      <c r="FT98" s="320">
        <v>4257</v>
      </c>
      <c r="FV98" s="320">
        <v>2946</v>
      </c>
      <c r="FW98" s="320">
        <v>88841</v>
      </c>
      <c r="FX98" s="320">
        <v>23962</v>
      </c>
      <c r="FY98" s="320">
        <v>136213</v>
      </c>
      <c r="FZ98" s="320">
        <v>2830190</v>
      </c>
      <c r="GA98" s="320">
        <v>0</v>
      </c>
      <c r="GB98" s="320">
        <v>34114</v>
      </c>
      <c r="GC98" s="320">
        <v>170913</v>
      </c>
      <c r="GD98" s="320">
        <v>1238</v>
      </c>
      <c r="GE98" s="320">
        <v>1777</v>
      </c>
      <c r="GG98" s="320">
        <v>208042</v>
      </c>
      <c r="GH98" s="320">
        <v>0</v>
      </c>
      <c r="GI98" s="320">
        <v>915</v>
      </c>
      <c r="GJ98" s="320">
        <v>494690</v>
      </c>
      <c r="GK98" s="320">
        <v>884905</v>
      </c>
      <c r="GL98" s="320">
        <v>235897</v>
      </c>
      <c r="GN98" s="320">
        <v>0</v>
      </c>
      <c r="GO98" s="320">
        <v>1616407</v>
      </c>
      <c r="GP98" s="320">
        <v>1005741</v>
      </c>
      <c r="GQ98" s="320">
        <v>49734</v>
      </c>
      <c r="GR98" s="320">
        <v>956007</v>
      </c>
      <c r="GS98" s="320">
        <v>1005741</v>
      </c>
      <c r="GT98" s="320">
        <v>983694</v>
      </c>
      <c r="GU98" s="320">
        <v>88841</v>
      </c>
      <c r="GV98" s="325">
        <f t="shared" si="37"/>
        <v>1154916</v>
      </c>
      <c r="GW98" s="325">
        <f t="shared" si="38"/>
        <v>40169</v>
      </c>
      <c r="GX98" s="325">
        <f t="shared" si="39"/>
        <v>1114747</v>
      </c>
      <c r="HB98" s="323"/>
    </row>
    <row r="99" spans="1:550" s="320" customFormat="1">
      <c r="A99" s="28" t="s">
        <v>596</v>
      </c>
      <c r="B99" s="28" t="s">
        <v>567</v>
      </c>
      <c r="C99" s="29" t="s">
        <v>242</v>
      </c>
      <c r="D99" s="29" t="s">
        <v>270</v>
      </c>
      <c r="E99" s="105" t="s">
        <v>184</v>
      </c>
      <c r="F99" s="31">
        <v>12</v>
      </c>
      <c r="G99" s="320">
        <v>91260</v>
      </c>
      <c r="H99" s="320">
        <v>38056</v>
      </c>
      <c r="I99" s="320">
        <v>3500</v>
      </c>
      <c r="J99" s="320">
        <v>12245</v>
      </c>
      <c r="K99" s="320">
        <v>204264</v>
      </c>
      <c r="L99" s="320">
        <v>221371</v>
      </c>
      <c r="M99" s="320">
        <v>13645</v>
      </c>
      <c r="N99" s="320">
        <v>-13625</v>
      </c>
      <c r="O99" s="320">
        <v>14400</v>
      </c>
      <c r="P99" s="320">
        <v>775</v>
      </c>
      <c r="Q99" s="320">
        <v>-1121</v>
      </c>
      <c r="R99" s="320">
        <v>-346</v>
      </c>
      <c r="S99" s="320">
        <v>13299</v>
      </c>
      <c r="T99" s="320">
        <v>236</v>
      </c>
      <c r="U99" s="320">
        <v>5584</v>
      </c>
      <c r="V99" s="320">
        <v>-5584</v>
      </c>
      <c r="W99" s="320">
        <v>0</v>
      </c>
      <c r="X99" s="320">
        <v>0</v>
      </c>
      <c r="Y99" s="320">
        <v>0</v>
      </c>
      <c r="Z99" s="320">
        <v>236</v>
      </c>
      <c r="AA99" s="320">
        <v>1977</v>
      </c>
      <c r="AB99" s="320">
        <v>1400</v>
      </c>
      <c r="AC99" s="320">
        <v>0</v>
      </c>
      <c r="AD99" s="320">
        <v>1400</v>
      </c>
      <c r="AE99" s="320">
        <v>3377</v>
      </c>
      <c r="AF99" s="320">
        <v>1248</v>
      </c>
      <c r="AG99" s="320">
        <v>-302</v>
      </c>
      <c r="AH99" s="320">
        <v>946</v>
      </c>
      <c r="AI99" s="320">
        <v>0</v>
      </c>
      <c r="AJ99" s="320">
        <v>0</v>
      </c>
      <c r="AK99" s="320">
        <v>0</v>
      </c>
      <c r="AL99" s="320">
        <v>998</v>
      </c>
      <c r="AM99" s="320">
        <v>201</v>
      </c>
      <c r="AN99" s="320">
        <v>1199</v>
      </c>
      <c r="AO99" s="320">
        <v>24</v>
      </c>
      <c r="AP99" s="320">
        <v>920</v>
      </c>
      <c r="AQ99" s="320">
        <v>944</v>
      </c>
      <c r="AR99" s="320">
        <v>0</v>
      </c>
      <c r="AS99" s="320">
        <v>0</v>
      </c>
      <c r="AT99" s="320">
        <v>0</v>
      </c>
      <c r="AU99" s="320">
        <v>18128</v>
      </c>
      <c r="AV99" s="320">
        <v>-8041</v>
      </c>
      <c r="AW99" s="320">
        <v>0</v>
      </c>
      <c r="AX99" s="320">
        <v>9914</v>
      </c>
      <c r="AY99" s="320">
        <v>1873</v>
      </c>
      <c r="AZ99" s="320">
        <v>0</v>
      </c>
      <c r="BA99" s="320">
        <v>1873</v>
      </c>
      <c r="BB99" s="320">
        <v>20001</v>
      </c>
      <c r="BC99" s="320">
        <v>14903</v>
      </c>
      <c r="BD99" s="320">
        <v>3225</v>
      </c>
      <c r="BE99" s="320">
        <v>15678</v>
      </c>
      <c r="BF99" s="320">
        <v>4323</v>
      </c>
      <c r="BG99" s="320">
        <v>775</v>
      </c>
      <c r="BH99" s="320">
        <v>1098</v>
      </c>
      <c r="BI99" s="320">
        <v>359410</v>
      </c>
      <c r="BJ99" s="320">
        <v>-109249</v>
      </c>
      <c r="BK99" s="320">
        <v>-9914</v>
      </c>
      <c r="BL99" s="320">
        <v>-119163</v>
      </c>
      <c r="BM99" s="320">
        <v>-119163</v>
      </c>
      <c r="BN99" s="320">
        <v>240247</v>
      </c>
      <c r="BO99" s="320">
        <v>105150</v>
      </c>
      <c r="BP99" s="320">
        <v>9470</v>
      </c>
      <c r="BQ99" s="320">
        <v>95680</v>
      </c>
      <c r="BR99" s="320">
        <v>18313</v>
      </c>
      <c r="BS99" s="320">
        <v>6306</v>
      </c>
      <c r="BT99" s="320">
        <v>12007</v>
      </c>
      <c r="BU99" s="320">
        <v>27126</v>
      </c>
      <c r="BV99" s="320">
        <v>23413</v>
      </c>
      <c r="BW99" s="320">
        <v>3713</v>
      </c>
      <c r="BX99" s="320">
        <v>12720</v>
      </c>
      <c r="BY99" s="320">
        <v>2340</v>
      </c>
      <c r="BZ99" s="320">
        <v>10380</v>
      </c>
      <c r="CA99" s="320">
        <v>4360</v>
      </c>
      <c r="CB99" s="320">
        <v>1238</v>
      </c>
      <c r="CC99" s="320">
        <v>3122</v>
      </c>
      <c r="CD99" s="320">
        <v>21469</v>
      </c>
      <c r="CE99" s="320">
        <v>7231</v>
      </c>
      <c r="CF99" s="320">
        <v>14238</v>
      </c>
      <c r="CJ99" s="320">
        <v>63567</v>
      </c>
      <c r="CK99" s="320">
        <v>14096</v>
      </c>
      <c r="CL99" s="320">
        <v>49471</v>
      </c>
      <c r="CM99" s="320">
        <v>0</v>
      </c>
      <c r="CN99" s="320">
        <v>0</v>
      </c>
      <c r="CO99" s="320">
        <v>0</v>
      </c>
      <c r="CP99" s="320">
        <v>1849</v>
      </c>
      <c r="CQ99" s="320">
        <v>0</v>
      </c>
      <c r="CR99" s="320">
        <v>1849</v>
      </c>
      <c r="CS99" s="320">
        <v>3740</v>
      </c>
      <c r="CT99" s="320">
        <v>258</v>
      </c>
      <c r="CU99" s="320">
        <v>3482</v>
      </c>
      <c r="CV99" s="320">
        <v>8626</v>
      </c>
      <c r="CW99" s="320">
        <v>0</v>
      </c>
      <c r="CX99" s="320">
        <v>8626</v>
      </c>
      <c r="CY99" s="320">
        <v>0</v>
      </c>
      <c r="CZ99" s="320">
        <v>0</v>
      </c>
      <c r="DA99" s="320">
        <v>0</v>
      </c>
      <c r="DB99" s="320">
        <v>0</v>
      </c>
      <c r="DC99" s="320">
        <v>0</v>
      </c>
      <c r="DD99" s="320">
        <v>0</v>
      </c>
      <c r="DE99" s="320">
        <v>0</v>
      </c>
      <c r="DF99" s="320">
        <v>0</v>
      </c>
      <c r="DG99" s="320">
        <v>0</v>
      </c>
      <c r="DH99" s="320">
        <v>0</v>
      </c>
      <c r="DI99" s="320">
        <v>0</v>
      </c>
      <c r="DJ99" s="320">
        <v>0</v>
      </c>
      <c r="DK99" s="320">
        <v>6371</v>
      </c>
      <c r="DL99" s="320">
        <v>1454</v>
      </c>
      <c r="DM99" s="320">
        <v>4917</v>
      </c>
      <c r="DN99" s="320">
        <v>273291</v>
      </c>
      <c r="DO99" s="320">
        <v>65806</v>
      </c>
      <c r="DP99" s="320">
        <v>207485</v>
      </c>
      <c r="DQ99" s="320">
        <v>13764</v>
      </c>
      <c r="DR99" s="320">
        <v>18701</v>
      </c>
      <c r="DS99" s="320">
        <v>-4937</v>
      </c>
      <c r="DT99" s="320">
        <v>287055</v>
      </c>
      <c r="DU99" s="320">
        <v>84507</v>
      </c>
      <c r="DV99" s="320">
        <v>202548</v>
      </c>
      <c r="DW99" s="320">
        <v>0</v>
      </c>
      <c r="DX99" s="320">
        <v>133</v>
      </c>
      <c r="DY99" s="320">
        <v>133</v>
      </c>
      <c r="DZ99" s="320">
        <v>0</v>
      </c>
      <c r="EA99" s="320">
        <v>15190</v>
      </c>
      <c r="EB99" s="320">
        <v>1684</v>
      </c>
      <c r="EC99" s="320">
        <v>7383</v>
      </c>
      <c r="ED99" s="320">
        <v>-288</v>
      </c>
      <c r="EE99" s="320">
        <v>0</v>
      </c>
      <c r="EF99" s="320">
        <v>20889</v>
      </c>
      <c r="EG99" s="320">
        <v>134190</v>
      </c>
      <c r="EH99" s="320">
        <v>29948</v>
      </c>
      <c r="EI99" s="320">
        <v>40126</v>
      </c>
      <c r="EJ99" s="320">
        <v>11287</v>
      </c>
      <c r="EK99" s="320">
        <v>215551</v>
      </c>
      <c r="EL99" s="320">
        <v>-8174</v>
      </c>
      <c r="EM99" s="320">
        <v>-96359</v>
      </c>
      <c r="EN99" s="320">
        <v>0</v>
      </c>
      <c r="EO99" s="320">
        <v>-12890</v>
      </c>
      <c r="EP99" s="320">
        <v>0</v>
      </c>
      <c r="EQ99" s="320">
        <v>-117290</v>
      </c>
      <c r="ER99" s="323">
        <f t="shared" si="26"/>
        <v>309628</v>
      </c>
      <c r="ES99" s="323">
        <f t="shared" si="27"/>
        <v>301454</v>
      </c>
      <c r="ET99" s="323">
        <f t="shared" si="28"/>
        <v>301454</v>
      </c>
      <c r="EU99" s="323">
        <f t="shared" si="35"/>
        <v>8174</v>
      </c>
      <c r="EV99" s="323">
        <f t="shared" si="29"/>
        <v>85903</v>
      </c>
      <c r="EW99" s="323">
        <f t="shared" si="30"/>
        <v>67202</v>
      </c>
      <c r="EX99" s="323">
        <f t="shared" si="31"/>
        <v>67202</v>
      </c>
      <c r="EY99" s="323">
        <f t="shared" si="32"/>
        <v>49471</v>
      </c>
      <c r="EZ99" s="323">
        <f t="shared" si="33"/>
        <v>40890</v>
      </c>
      <c r="FA99" s="323">
        <f t="shared" si="34"/>
        <v>42114</v>
      </c>
      <c r="FB99" s="323">
        <f t="shared" si="36"/>
        <v>-1224</v>
      </c>
      <c r="FC99" s="320">
        <v>148225</v>
      </c>
      <c r="FD99" s="320">
        <v>410517</v>
      </c>
      <c r="FE99" s="320">
        <v>11090</v>
      </c>
      <c r="FF99" s="320">
        <v>86892</v>
      </c>
      <c r="FG99" s="320">
        <v>5111</v>
      </c>
      <c r="FH99" s="320">
        <v>3167</v>
      </c>
      <c r="FI99" s="320">
        <v>2629</v>
      </c>
      <c r="FJ99" s="320">
        <v>667631</v>
      </c>
      <c r="FK99" s="320">
        <v>3906</v>
      </c>
      <c r="FL99" s="320">
        <v>11048</v>
      </c>
      <c r="FM99" s="320">
        <v>709</v>
      </c>
      <c r="FN99" s="320">
        <v>0</v>
      </c>
      <c r="FO99" s="320">
        <v>470</v>
      </c>
      <c r="FP99" s="320">
        <v>11197</v>
      </c>
      <c r="FQ99" s="320">
        <v>694961</v>
      </c>
      <c r="FR99" s="320">
        <v>0</v>
      </c>
      <c r="FT99" s="320">
        <v>226</v>
      </c>
      <c r="FV99" s="320">
        <v>461</v>
      </c>
      <c r="FW99" s="320">
        <v>17287</v>
      </c>
      <c r="FX99" s="320">
        <v>7182</v>
      </c>
      <c r="FY99" s="320">
        <v>25156</v>
      </c>
      <c r="FZ99" s="320">
        <v>720117</v>
      </c>
      <c r="GA99" s="320">
        <v>0</v>
      </c>
      <c r="GB99" s="320">
        <v>46165</v>
      </c>
      <c r="GC99" s="320">
        <v>39837</v>
      </c>
      <c r="GD99" s="320">
        <v>846</v>
      </c>
      <c r="GE99" s="320">
        <v>0</v>
      </c>
      <c r="GG99" s="320">
        <v>86848</v>
      </c>
      <c r="GH99" s="320">
        <v>0</v>
      </c>
      <c r="GI99" s="320">
        <v>750</v>
      </c>
      <c r="GJ99" s="320">
        <v>186829</v>
      </c>
      <c r="GK99" s="320">
        <v>118072</v>
      </c>
      <c r="GL99" s="320">
        <v>66267</v>
      </c>
      <c r="GN99" s="320">
        <v>1103</v>
      </c>
      <c r="GO99" s="320">
        <v>373021</v>
      </c>
      <c r="GP99" s="320">
        <v>260248</v>
      </c>
      <c r="GQ99" s="320">
        <v>20001</v>
      </c>
      <c r="GR99" s="320">
        <v>240247</v>
      </c>
      <c r="GS99" s="320">
        <v>260248</v>
      </c>
      <c r="GT99" s="320">
        <v>148225</v>
      </c>
      <c r="GU99" s="320">
        <v>17287</v>
      </c>
      <c r="GV99" s="325">
        <f t="shared" si="37"/>
        <v>230504</v>
      </c>
      <c r="GW99" s="325">
        <f t="shared" si="38"/>
        <v>7182</v>
      </c>
      <c r="GX99" s="325">
        <f t="shared" si="39"/>
        <v>223322</v>
      </c>
      <c r="HB99" s="323"/>
    </row>
    <row r="100" spans="1:550" s="320" customFormat="1">
      <c r="A100" s="28" t="s">
        <v>597</v>
      </c>
      <c r="B100" s="28" t="s">
        <v>567</v>
      </c>
      <c r="C100" s="29" t="s">
        <v>242</v>
      </c>
      <c r="D100" s="29" t="s">
        <v>271</v>
      </c>
      <c r="E100" s="105" t="s">
        <v>184</v>
      </c>
      <c r="F100" s="31">
        <v>12</v>
      </c>
      <c r="G100" s="320">
        <v>89810</v>
      </c>
      <c r="H100" s="320">
        <v>42097</v>
      </c>
      <c r="I100" s="320">
        <v>4700</v>
      </c>
      <c r="J100" s="320">
        <v>12371</v>
      </c>
      <c r="K100" s="320">
        <v>217214</v>
      </c>
      <c r="L100" s="320">
        <v>250102</v>
      </c>
      <c r="M100" s="320">
        <v>14766</v>
      </c>
      <c r="N100" s="320">
        <v>-18214</v>
      </c>
      <c r="O100" s="320">
        <v>13497</v>
      </c>
      <c r="P100" s="320">
        <v>-4717</v>
      </c>
      <c r="Q100" s="320">
        <v>128</v>
      </c>
      <c r="R100" s="320">
        <v>-4589</v>
      </c>
      <c r="S100" s="320">
        <v>10113</v>
      </c>
      <c r="T100" s="320">
        <v>4175</v>
      </c>
      <c r="U100" s="320">
        <v>-645</v>
      </c>
      <c r="V100" s="320">
        <v>53</v>
      </c>
      <c r="W100" s="320">
        <v>-592</v>
      </c>
      <c r="X100" s="320">
        <v>0</v>
      </c>
      <c r="Y100" s="320">
        <v>-592</v>
      </c>
      <c r="Z100" s="320">
        <v>3647</v>
      </c>
      <c r="AA100" s="320">
        <v>0</v>
      </c>
      <c r="AB100" s="320">
        <v>0</v>
      </c>
      <c r="AC100" s="320">
        <v>0</v>
      </c>
      <c r="AD100" s="320">
        <v>0</v>
      </c>
      <c r="AE100" s="320">
        <v>0</v>
      </c>
      <c r="AF100" s="320">
        <v>400</v>
      </c>
      <c r="AG100" s="320">
        <v>-95</v>
      </c>
      <c r="AH100" s="320">
        <v>305</v>
      </c>
      <c r="AI100" s="320">
        <v>4378</v>
      </c>
      <c r="AJ100" s="320">
        <v>-180</v>
      </c>
      <c r="AK100" s="320">
        <v>4198</v>
      </c>
      <c r="AL100" s="320">
        <v>0</v>
      </c>
      <c r="AM100" s="320">
        <v>0</v>
      </c>
      <c r="AN100" s="320">
        <v>0</v>
      </c>
      <c r="AO100" s="320">
        <v>0</v>
      </c>
      <c r="AP100" s="320">
        <v>0</v>
      </c>
      <c r="AQ100" s="320">
        <v>0</v>
      </c>
      <c r="AR100" s="320">
        <v>316</v>
      </c>
      <c r="AS100" s="320">
        <v>52</v>
      </c>
      <c r="AT100" s="320">
        <v>368</v>
      </c>
      <c r="AU100" s="320">
        <v>24035</v>
      </c>
      <c r="AV100" s="320">
        <v>-18859</v>
      </c>
      <c r="AW100" s="320">
        <v>0</v>
      </c>
      <c r="AX100" s="320">
        <v>13455</v>
      </c>
      <c r="AY100" s="320">
        <v>-5404</v>
      </c>
      <c r="AZ100" s="320">
        <v>0</v>
      </c>
      <c r="BA100" s="320">
        <v>-5404</v>
      </c>
      <c r="BB100" s="320">
        <v>18631</v>
      </c>
      <c r="BC100" s="320">
        <v>19257</v>
      </c>
      <c r="BD100" s="320">
        <v>4778</v>
      </c>
      <c r="BE100" s="320">
        <v>14128</v>
      </c>
      <c r="BF100" s="320">
        <v>4503</v>
      </c>
      <c r="BG100" s="320">
        <v>-5129</v>
      </c>
      <c r="BH100" s="320">
        <v>-275</v>
      </c>
      <c r="BI100" s="320">
        <v>298306</v>
      </c>
      <c r="BJ100" s="320">
        <v>-25607</v>
      </c>
      <c r="BK100" s="320">
        <v>-13455</v>
      </c>
      <c r="BL100" s="320">
        <v>-39062</v>
      </c>
      <c r="BM100" s="320">
        <v>-39062</v>
      </c>
      <c r="BN100" s="320">
        <v>259244</v>
      </c>
      <c r="BO100" s="320">
        <v>113867</v>
      </c>
      <c r="BP100" s="320">
        <v>3982</v>
      </c>
      <c r="BQ100" s="320">
        <v>109885</v>
      </c>
      <c r="BR100" s="320">
        <v>16828</v>
      </c>
      <c r="BS100" s="320">
        <v>4913</v>
      </c>
      <c r="BT100" s="320">
        <v>11915</v>
      </c>
      <c r="BU100" s="320">
        <v>51810</v>
      </c>
      <c r="BV100" s="320">
        <v>47907</v>
      </c>
      <c r="BW100" s="320">
        <v>3903</v>
      </c>
      <c r="BX100" s="320">
        <v>16311</v>
      </c>
      <c r="BY100" s="320">
        <v>879</v>
      </c>
      <c r="BZ100" s="320">
        <v>15432</v>
      </c>
      <c r="CA100" s="320">
        <v>8650</v>
      </c>
      <c r="CB100" s="320">
        <v>6990</v>
      </c>
      <c r="CC100" s="320">
        <v>1660</v>
      </c>
      <c r="CD100" s="320">
        <v>14896</v>
      </c>
      <c r="CE100" s="320">
        <v>5653</v>
      </c>
      <c r="CF100" s="320">
        <v>9243</v>
      </c>
      <c r="CJ100" s="320">
        <v>83571</v>
      </c>
      <c r="CK100" s="320">
        <v>15450</v>
      </c>
      <c r="CL100" s="320">
        <v>68121</v>
      </c>
      <c r="CM100" s="320">
        <v>0</v>
      </c>
      <c r="CN100" s="320">
        <v>0</v>
      </c>
      <c r="CO100" s="320">
        <v>0</v>
      </c>
      <c r="CP100" s="320">
        <v>6202</v>
      </c>
      <c r="CQ100" s="320">
        <v>2056</v>
      </c>
      <c r="CR100" s="320">
        <v>4146</v>
      </c>
      <c r="CS100" s="320">
        <v>3321</v>
      </c>
      <c r="CT100" s="320">
        <v>104</v>
      </c>
      <c r="CU100" s="320">
        <v>3217</v>
      </c>
      <c r="CV100" s="320">
        <v>985</v>
      </c>
      <c r="CW100" s="320">
        <v>0</v>
      </c>
      <c r="CX100" s="320">
        <v>985</v>
      </c>
      <c r="CY100" s="320">
        <v>0</v>
      </c>
      <c r="CZ100" s="320">
        <v>0</v>
      </c>
      <c r="DA100" s="320">
        <v>0</v>
      </c>
      <c r="DB100" s="320">
        <v>0</v>
      </c>
      <c r="DC100" s="320">
        <v>0</v>
      </c>
      <c r="DD100" s="320">
        <v>0</v>
      </c>
      <c r="DE100" s="320">
        <v>0</v>
      </c>
      <c r="DF100" s="320">
        <v>0</v>
      </c>
      <c r="DG100" s="320">
        <v>0</v>
      </c>
      <c r="DH100" s="320">
        <v>0</v>
      </c>
      <c r="DI100" s="320">
        <v>0</v>
      </c>
      <c r="DJ100" s="320">
        <v>0</v>
      </c>
      <c r="DK100" s="320">
        <v>0</v>
      </c>
      <c r="DL100" s="320">
        <v>0</v>
      </c>
      <c r="DM100" s="320">
        <v>0</v>
      </c>
      <c r="DN100" s="320">
        <v>316441</v>
      </c>
      <c r="DO100" s="320">
        <v>87934</v>
      </c>
      <c r="DP100" s="320">
        <v>228507</v>
      </c>
      <c r="DQ100" s="320">
        <v>34805</v>
      </c>
      <c r="DR100" s="320">
        <v>37246</v>
      </c>
      <c r="DS100" s="320">
        <v>-2441</v>
      </c>
      <c r="DT100" s="320">
        <v>351246</v>
      </c>
      <c r="DU100" s="320">
        <v>125180</v>
      </c>
      <c r="DV100" s="320">
        <v>226066</v>
      </c>
      <c r="DW100" s="320">
        <v>233</v>
      </c>
      <c r="DX100" s="320">
        <v>0</v>
      </c>
      <c r="DY100" s="320">
        <v>233</v>
      </c>
      <c r="DZ100" s="320">
        <v>2594</v>
      </c>
      <c r="EA100" s="320">
        <v>18312</v>
      </c>
      <c r="EB100" s="320">
        <v>195</v>
      </c>
      <c r="EC100" s="320">
        <v>6656</v>
      </c>
      <c r="ED100" s="320">
        <v>0</v>
      </c>
      <c r="EE100" s="320">
        <v>-805</v>
      </c>
      <c r="EF100" s="320">
        <v>24773</v>
      </c>
      <c r="EG100" s="320">
        <v>116193</v>
      </c>
      <c r="EH100" s="320">
        <v>72189</v>
      </c>
      <c r="EI100" s="320">
        <v>28832</v>
      </c>
      <c r="EJ100" s="320">
        <v>14797</v>
      </c>
      <c r="EK100" s="320">
        <v>232011</v>
      </c>
      <c r="EL100" s="320">
        <v>-16806</v>
      </c>
      <c r="EM100" s="320">
        <v>-10502</v>
      </c>
      <c r="EN100" s="320">
        <v>805</v>
      </c>
      <c r="EO100" s="320">
        <v>-15910</v>
      </c>
      <c r="EP100" s="320">
        <v>0</v>
      </c>
      <c r="EQ100" s="320">
        <v>-44466</v>
      </c>
      <c r="ER100" s="323">
        <f t="shared" si="26"/>
        <v>376214</v>
      </c>
      <c r="ES100" s="323">
        <f t="shared" si="27"/>
        <v>359408</v>
      </c>
      <c r="ET100" s="323">
        <f t="shared" si="28"/>
        <v>359408</v>
      </c>
      <c r="EU100" s="323">
        <f t="shared" si="35"/>
        <v>16806</v>
      </c>
      <c r="EV100" s="323">
        <f t="shared" si="29"/>
        <v>127397</v>
      </c>
      <c r="EW100" s="323">
        <f t="shared" si="30"/>
        <v>90151</v>
      </c>
      <c r="EX100" s="323">
        <f t="shared" si="31"/>
        <v>90151</v>
      </c>
      <c r="EY100" s="323">
        <f t="shared" si="32"/>
        <v>68121</v>
      </c>
      <c r="EZ100" s="323">
        <f t="shared" si="33"/>
        <v>86615</v>
      </c>
      <c r="FA100" s="323">
        <f t="shared" si="34"/>
        <v>85153</v>
      </c>
      <c r="FB100" s="323">
        <f t="shared" si="36"/>
        <v>1462</v>
      </c>
      <c r="FC100" s="320">
        <v>393876</v>
      </c>
      <c r="FD100" s="320">
        <v>324195</v>
      </c>
      <c r="FE100" s="320">
        <v>11719</v>
      </c>
      <c r="FF100" s="320">
        <v>50867</v>
      </c>
      <c r="FG100" s="320">
        <v>65</v>
      </c>
      <c r="FH100" s="320">
        <v>10713</v>
      </c>
      <c r="FI100" s="320">
        <v>5833</v>
      </c>
      <c r="FJ100" s="320">
        <v>797268</v>
      </c>
      <c r="FK100" s="320">
        <v>1180</v>
      </c>
      <c r="FL100" s="320">
        <v>0</v>
      </c>
      <c r="FM100" s="320">
        <v>60</v>
      </c>
      <c r="FN100" s="320">
        <v>0</v>
      </c>
      <c r="FO100" s="320">
        <v>0</v>
      </c>
      <c r="FP100" s="320">
        <v>101</v>
      </c>
      <c r="FQ100" s="320">
        <v>798609</v>
      </c>
      <c r="FR100" s="320">
        <v>0</v>
      </c>
      <c r="FT100" s="320">
        <v>1285</v>
      </c>
      <c r="FV100" s="320">
        <v>1345</v>
      </c>
      <c r="FW100" s="320">
        <v>33053</v>
      </c>
      <c r="FX100" s="320">
        <v>1667</v>
      </c>
      <c r="FY100" s="320">
        <v>37350</v>
      </c>
      <c r="FZ100" s="320">
        <v>835959</v>
      </c>
      <c r="GA100" s="320">
        <v>0</v>
      </c>
      <c r="GB100" s="320">
        <v>61471</v>
      </c>
      <c r="GC100" s="320">
        <v>34473</v>
      </c>
      <c r="GD100" s="320">
        <v>2666</v>
      </c>
      <c r="GE100" s="320">
        <v>0</v>
      </c>
      <c r="GG100" s="320">
        <v>98610</v>
      </c>
      <c r="GH100" s="320">
        <v>0</v>
      </c>
      <c r="GI100" s="320">
        <v>0</v>
      </c>
      <c r="GJ100" s="320">
        <v>171697</v>
      </c>
      <c r="GK100" s="320">
        <v>197837</v>
      </c>
      <c r="GL100" s="320">
        <v>89753</v>
      </c>
      <c r="GN100" s="320">
        <v>187</v>
      </c>
      <c r="GO100" s="320">
        <v>459474</v>
      </c>
      <c r="GP100" s="320">
        <v>277875</v>
      </c>
      <c r="GQ100" s="320">
        <v>18631</v>
      </c>
      <c r="GR100" s="320">
        <v>259244</v>
      </c>
      <c r="GS100" s="320">
        <v>277875</v>
      </c>
      <c r="GT100" s="320">
        <v>393876</v>
      </c>
      <c r="GU100" s="320">
        <v>33053</v>
      </c>
      <c r="GV100" s="325">
        <f t="shared" si="37"/>
        <v>349061</v>
      </c>
      <c r="GW100" s="325">
        <f t="shared" si="38"/>
        <v>1667</v>
      </c>
      <c r="GX100" s="325">
        <f t="shared" si="39"/>
        <v>347394</v>
      </c>
      <c r="HB100" s="323"/>
    </row>
    <row r="101" spans="1:550" s="321" customFormat="1" ht="15.75" thickBot="1">
      <c r="A101" s="32" t="s">
        <v>598</v>
      </c>
      <c r="B101" s="32" t="s">
        <v>567</v>
      </c>
      <c r="C101" s="33" t="s">
        <v>242</v>
      </c>
      <c r="D101" s="33" t="s">
        <v>205</v>
      </c>
      <c r="E101" s="163" t="s">
        <v>184</v>
      </c>
      <c r="F101" s="35">
        <v>12</v>
      </c>
      <c r="G101" s="321">
        <v>176140</v>
      </c>
      <c r="H101" s="321">
        <v>74335</v>
      </c>
      <c r="I101" s="321">
        <v>6700</v>
      </c>
      <c r="J101" s="321">
        <v>26144</v>
      </c>
      <c r="K101" s="321">
        <v>358701</v>
      </c>
      <c r="L101" s="321">
        <v>398977</v>
      </c>
      <c r="M101" s="321">
        <v>25212</v>
      </c>
      <c r="N101" s="321">
        <v>-36001</v>
      </c>
      <c r="O101" s="321">
        <v>40228</v>
      </c>
      <c r="P101" s="321">
        <v>4227</v>
      </c>
      <c r="Q101" s="321">
        <v>-6868</v>
      </c>
      <c r="R101" s="321">
        <v>-2641</v>
      </c>
      <c r="S101" s="321">
        <v>22571</v>
      </c>
      <c r="T101" s="321">
        <v>926</v>
      </c>
      <c r="U101" s="321">
        <v>-8749</v>
      </c>
      <c r="V101" s="321">
        <v>8749</v>
      </c>
      <c r="W101" s="321">
        <v>0</v>
      </c>
      <c r="X101" s="321">
        <v>0</v>
      </c>
      <c r="Y101" s="321">
        <v>0</v>
      </c>
      <c r="Z101" s="321">
        <v>926</v>
      </c>
      <c r="AA101" s="321">
        <v>0</v>
      </c>
      <c r="AB101" s="321">
        <v>0</v>
      </c>
      <c r="AC101" s="321">
        <v>0</v>
      </c>
      <c r="AD101" s="321">
        <v>0</v>
      </c>
      <c r="AE101" s="321">
        <v>0</v>
      </c>
      <c r="AF101" s="321">
        <v>0</v>
      </c>
      <c r="AG101" s="321">
        <v>0</v>
      </c>
      <c r="AH101" s="321">
        <v>0</v>
      </c>
      <c r="AI101" s="321">
        <v>74338</v>
      </c>
      <c r="AJ101" s="321">
        <v>4670</v>
      </c>
      <c r="AK101" s="321">
        <v>79008</v>
      </c>
      <c r="AL101" s="321">
        <v>0</v>
      </c>
      <c r="AM101" s="321">
        <v>0</v>
      </c>
      <c r="AN101" s="321">
        <v>0</v>
      </c>
      <c r="AO101" s="321">
        <v>12269</v>
      </c>
      <c r="AP101" s="321">
        <v>-76</v>
      </c>
      <c r="AQ101" s="321">
        <v>12193</v>
      </c>
      <c r="AR101" s="321">
        <v>0</v>
      </c>
      <c r="AS101" s="321">
        <v>0</v>
      </c>
      <c r="AT101" s="321">
        <v>0</v>
      </c>
      <c r="AU101" s="321">
        <v>112745</v>
      </c>
      <c r="AV101" s="321">
        <v>-44750</v>
      </c>
      <c r="AW101" s="321">
        <v>0</v>
      </c>
      <c r="AX101" s="321">
        <v>46703</v>
      </c>
      <c r="AY101" s="321">
        <v>1953</v>
      </c>
      <c r="AZ101" s="321">
        <v>0</v>
      </c>
      <c r="BA101" s="321">
        <v>1953</v>
      </c>
      <c r="BB101" s="321">
        <v>114698</v>
      </c>
      <c r="BC101" s="321">
        <v>38407</v>
      </c>
      <c r="BD101" s="321">
        <v>74338</v>
      </c>
      <c r="BE101" s="321">
        <v>35690</v>
      </c>
      <c r="BF101" s="321">
        <v>79008</v>
      </c>
      <c r="BG101" s="321">
        <v>-2717</v>
      </c>
      <c r="BH101" s="321">
        <v>4670</v>
      </c>
      <c r="BI101" s="321">
        <v>588313</v>
      </c>
      <c r="BJ101" s="321">
        <v>2477</v>
      </c>
      <c r="BK101" s="321">
        <v>-46703</v>
      </c>
      <c r="BL101" s="321">
        <v>-44226</v>
      </c>
      <c r="BM101" s="321">
        <v>-44226</v>
      </c>
      <c r="BN101" s="321">
        <v>544087</v>
      </c>
      <c r="BO101" s="321">
        <v>209569</v>
      </c>
      <c r="BP101" s="321">
        <v>7461</v>
      </c>
      <c r="BQ101" s="321">
        <v>202108</v>
      </c>
      <c r="BR101" s="321">
        <v>23798</v>
      </c>
      <c r="BS101" s="321">
        <v>2730</v>
      </c>
      <c r="BT101" s="321">
        <v>21068</v>
      </c>
      <c r="BU101" s="321">
        <v>69398</v>
      </c>
      <c r="BV101" s="321">
        <v>58055</v>
      </c>
      <c r="BW101" s="321">
        <v>11343</v>
      </c>
      <c r="BX101" s="321">
        <v>34229</v>
      </c>
      <c r="BY101" s="321">
        <v>3573</v>
      </c>
      <c r="BZ101" s="321">
        <v>30656</v>
      </c>
      <c r="CA101" s="321">
        <v>18044</v>
      </c>
      <c r="CB101" s="321">
        <v>9812</v>
      </c>
      <c r="CC101" s="321">
        <v>8232</v>
      </c>
      <c r="CD101" s="321">
        <v>21666</v>
      </c>
      <c r="CE101" s="321">
        <v>1557</v>
      </c>
      <c r="CF101" s="321">
        <v>20109</v>
      </c>
      <c r="CJ101" s="321">
        <v>103955</v>
      </c>
      <c r="CK101" s="321">
        <v>20792</v>
      </c>
      <c r="CL101" s="321">
        <v>83163</v>
      </c>
      <c r="CM101" s="321">
        <v>0</v>
      </c>
      <c r="CN101" s="321">
        <v>0</v>
      </c>
      <c r="CO101" s="321">
        <v>0</v>
      </c>
      <c r="CP101" s="321">
        <v>12180</v>
      </c>
      <c r="CQ101" s="321">
        <v>8995</v>
      </c>
      <c r="CR101" s="321">
        <v>3185</v>
      </c>
      <c r="CS101" s="321">
        <v>5639</v>
      </c>
      <c r="CT101" s="321">
        <v>73</v>
      </c>
      <c r="CU101" s="321">
        <v>5566</v>
      </c>
      <c r="CV101" s="321">
        <v>590</v>
      </c>
      <c r="CW101" s="321">
        <v>0</v>
      </c>
      <c r="CX101" s="321">
        <v>590</v>
      </c>
      <c r="CY101" s="321">
        <v>0</v>
      </c>
      <c r="CZ101" s="321">
        <v>0</v>
      </c>
      <c r="DA101" s="321">
        <v>0</v>
      </c>
      <c r="DB101" s="321">
        <v>0</v>
      </c>
      <c r="DC101" s="321">
        <v>0</v>
      </c>
      <c r="DD101" s="321">
        <v>0</v>
      </c>
      <c r="DE101" s="321">
        <v>0</v>
      </c>
      <c r="DF101" s="321">
        <v>0</v>
      </c>
      <c r="DG101" s="321">
        <v>1143</v>
      </c>
      <c r="DH101" s="321">
        <v>0</v>
      </c>
      <c r="DI101" s="321">
        <v>1143</v>
      </c>
      <c r="DJ101" s="321">
        <v>0</v>
      </c>
      <c r="DK101" s="321">
        <v>1143</v>
      </c>
      <c r="DL101" s="321">
        <v>0</v>
      </c>
      <c r="DM101" s="321">
        <v>1143</v>
      </c>
      <c r="DN101" s="321">
        <v>501354</v>
      </c>
      <c r="DO101" s="321">
        <v>113048</v>
      </c>
      <c r="DP101" s="321">
        <v>388306</v>
      </c>
      <c r="DQ101" s="321">
        <v>44786</v>
      </c>
      <c r="DR101" s="321">
        <v>41303</v>
      </c>
      <c r="DS101" s="321">
        <v>3483</v>
      </c>
      <c r="DT101" s="321">
        <v>546140</v>
      </c>
      <c r="DU101" s="321">
        <v>154351</v>
      </c>
      <c r="DV101" s="321">
        <v>391789</v>
      </c>
      <c r="DW101" s="321">
        <v>1373</v>
      </c>
      <c r="DX101" s="321">
        <v>0</v>
      </c>
      <c r="DY101" s="321">
        <v>1373</v>
      </c>
      <c r="DZ101" s="321">
        <v>1186</v>
      </c>
      <c r="EA101" s="321">
        <v>26736</v>
      </c>
      <c r="EB101" s="321">
        <v>3001</v>
      </c>
      <c r="EC101" s="321">
        <v>7463</v>
      </c>
      <c r="ED101" s="321">
        <v>0</v>
      </c>
      <c r="EE101" s="321">
        <v>0</v>
      </c>
      <c r="EF101" s="321">
        <v>31198</v>
      </c>
      <c r="EG101" s="321">
        <v>219117</v>
      </c>
      <c r="EH101" s="321">
        <v>81347</v>
      </c>
      <c r="EI101" s="321">
        <v>58237</v>
      </c>
      <c r="EJ101" s="321">
        <v>15834</v>
      </c>
      <c r="EK101" s="321">
        <v>374535</v>
      </c>
      <c r="EL101" s="321">
        <v>-45893</v>
      </c>
      <c r="EM101" s="321">
        <v>22902</v>
      </c>
      <c r="EN101" s="321">
        <v>63</v>
      </c>
      <c r="EO101" s="321">
        <v>-20488</v>
      </c>
      <c r="EP101" s="321">
        <v>0</v>
      </c>
      <c r="EQ101" s="321">
        <v>-42273</v>
      </c>
      <c r="ER101" s="324">
        <f t="shared" si="26"/>
        <v>580339</v>
      </c>
      <c r="ES101" s="324">
        <f t="shared" si="27"/>
        <v>534446</v>
      </c>
      <c r="ET101" s="324">
        <f t="shared" si="28"/>
        <v>534446</v>
      </c>
      <c r="EU101" s="324">
        <f t="shared" si="35"/>
        <v>45893</v>
      </c>
      <c r="EV101" s="324">
        <f t="shared" si="29"/>
        <v>159911</v>
      </c>
      <c r="EW101" s="324">
        <f t="shared" si="30"/>
        <v>118608</v>
      </c>
      <c r="EX101" s="324">
        <f t="shared" si="31"/>
        <v>118608</v>
      </c>
      <c r="EY101" s="324">
        <f t="shared" si="32"/>
        <v>83163</v>
      </c>
      <c r="EZ101" s="324">
        <f t="shared" si="33"/>
        <v>114184</v>
      </c>
      <c r="FA101" s="324">
        <f t="shared" si="34"/>
        <v>99358</v>
      </c>
      <c r="FB101" s="324">
        <f t="shared" si="36"/>
        <v>14826</v>
      </c>
      <c r="FC101" s="321">
        <v>452983</v>
      </c>
      <c r="FD101" s="321">
        <v>649695</v>
      </c>
      <c r="FE101" s="321">
        <v>16443</v>
      </c>
      <c r="FF101" s="321">
        <v>193843</v>
      </c>
      <c r="FG101" s="321">
        <v>592</v>
      </c>
      <c r="FH101" s="321">
        <v>25526</v>
      </c>
      <c r="FI101" s="321">
        <v>6266</v>
      </c>
      <c r="FJ101" s="321">
        <v>1345348</v>
      </c>
      <c r="FK101" s="321">
        <v>677</v>
      </c>
      <c r="FL101" s="321">
        <v>0</v>
      </c>
      <c r="FM101" s="321">
        <v>0</v>
      </c>
      <c r="FN101" s="321">
        <v>0</v>
      </c>
      <c r="FO101" s="321">
        <v>223</v>
      </c>
      <c r="FP101" s="321">
        <v>1594</v>
      </c>
      <c r="FQ101" s="321">
        <v>1347842</v>
      </c>
      <c r="FR101" s="321">
        <v>85436</v>
      </c>
      <c r="FT101" s="321">
        <v>0</v>
      </c>
      <c r="FV101" s="321">
        <v>1452</v>
      </c>
      <c r="FW101" s="321">
        <v>30952</v>
      </c>
      <c r="FX101" s="321">
        <v>31419</v>
      </c>
      <c r="FY101" s="321">
        <v>149259</v>
      </c>
      <c r="FZ101" s="321">
        <v>1497101</v>
      </c>
      <c r="GA101" s="321">
        <v>0</v>
      </c>
      <c r="GB101" s="321">
        <v>105698</v>
      </c>
      <c r="GC101" s="321">
        <v>70061</v>
      </c>
      <c r="GD101" s="321">
        <v>1620</v>
      </c>
      <c r="GE101" s="321">
        <v>0</v>
      </c>
      <c r="GG101" s="321">
        <v>177379</v>
      </c>
      <c r="GH101" s="321">
        <v>792</v>
      </c>
      <c r="GI101" s="321">
        <v>0</v>
      </c>
      <c r="GJ101" s="321">
        <v>195595</v>
      </c>
      <c r="GK101" s="321">
        <v>393902</v>
      </c>
      <c r="GL101" s="321">
        <v>70648</v>
      </c>
      <c r="GN101" s="321">
        <v>0</v>
      </c>
      <c r="GO101" s="321">
        <v>660937</v>
      </c>
      <c r="GP101" s="321">
        <v>658785</v>
      </c>
      <c r="GQ101" s="321">
        <v>114698</v>
      </c>
      <c r="GR101" s="321">
        <v>544087</v>
      </c>
      <c r="GS101" s="321">
        <v>658785</v>
      </c>
      <c r="GT101" s="321">
        <v>452983</v>
      </c>
      <c r="GU101" s="321">
        <v>30952</v>
      </c>
      <c r="GV101" s="325">
        <f t="shared" si="37"/>
        <v>570248</v>
      </c>
      <c r="GW101" s="325">
        <f t="shared" si="38"/>
        <v>116855</v>
      </c>
      <c r="GX101" s="325">
        <f t="shared" si="39"/>
        <v>453393</v>
      </c>
      <c r="HB101" s="324"/>
    </row>
    <row r="102" spans="1:550" s="320" customFormat="1">
      <c r="A102" s="28" t="s">
        <v>599</v>
      </c>
      <c r="B102" s="28" t="s">
        <v>600</v>
      </c>
      <c r="C102" s="29" t="s">
        <v>242</v>
      </c>
      <c r="D102" s="11" t="s">
        <v>244</v>
      </c>
      <c r="E102" s="105" t="s">
        <v>185</v>
      </c>
      <c r="F102" s="31">
        <v>12</v>
      </c>
      <c r="G102" s="319">
        <v>228990</v>
      </c>
      <c r="H102" s="319">
        <v>105287</v>
      </c>
      <c r="I102" s="319">
        <v>6700</v>
      </c>
      <c r="J102" s="319">
        <v>22061</v>
      </c>
      <c r="K102" s="319">
        <v>434372</v>
      </c>
      <c r="L102" s="319">
        <v>513033</v>
      </c>
      <c r="M102" s="319">
        <v>57147</v>
      </c>
      <c r="N102" s="319">
        <v>8743</v>
      </c>
      <c r="O102" s="319">
        <v>16547</v>
      </c>
      <c r="P102" s="319">
        <v>25290</v>
      </c>
      <c r="Q102" s="319">
        <v>-17609</v>
      </c>
      <c r="R102" s="319">
        <v>7681</v>
      </c>
      <c r="S102" s="319">
        <v>64828</v>
      </c>
      <c r="T102" s="319">
        <v>9394</v>
      </c>
      <c r="U102" s="319">
        <v>-17983</v>
      </c>
      <c r="V102" s="319">
        <v>21773</v>
      </c>
      <c r="W102" s="319">
        <v>3790</v>
      </c>
      <c r="X102" s="319">
        <v>-2727</v>
      </c>
      <c r="Y102" s="319">
        <v>1063</v>
      </c>
      <c r="Z102" s="319">
        <v>10457</v>
      </c>
      <c r="AA102" s="319">
        <v>0</v>
      </c>
      <c r="AB102" s="319">
        <v>0</v>
      </c>
      <c r="AC102" s="319">
        <v>0</v>
      </c>
      <c r="AD102" s="319">
        <v>0</v>
      </c>
      <c r="AE102" s="319">
        <v>0</v>
      </c>
      <c r="AF102" s="319">
        <v>97</v>
      </c>
      <c r="AG102" s="319">
        <v>0</v>
      </c>
      <c r="AH102" s="319">
        <v>97</v>
      </c>
      <c r="AI102" s="319">
        <v>0</v>
      </c>
      <c r="AJ102" s="319">
        <v>0</v>
      </c>
      <c r="AK102" s="319">
        <v>0</v>
      </c>
      <c r="AL102" s="319">
        <v>0</v>
      </c>
      <c r="AM102" s="319">
        <v>0</v>
      </c>
      <c r="AN102" s="319">
        <v>0</v>
      </c>
      <c r="AO102" s="319">
        <v>0</v>
      </c>
      <c r="AP102" s="319">
        <v>0</v>
      </c>
      <c r="AQ102" s="319">
        <v>0</v>
      </c>
      <c r="AR102" s="319">
        <v>50192</v>
      </c>
      <c r="AS102" s="319">
        <v>2452</v>
      </c>
      <c r="AT102" s="319">
        <v>52644</v>
      </c>
      <c r="AU102" s="319">
        <v>116830</v>
      </c>
      <c r="AV102" s="319">
        <v>-9240</v>
      </c>
      <c r="AW102" s="319">
        <v>0</v>
      </c>
      <c r="AX102" s="319">
        <v>28614</v>
      </c>
      <c r="AY102" s="319">
        <v>19374</v>
      </c>
      <c r="AZ102" s="319">
        <v>-8178</v>
      </c>
      <c r="BA102" s="319">
        <v>11196</v>
      </c>
      <c r="BB102" s="319">
        <v>128026</v>
      </c>
      <c r="BC102" s="317">
        <v>288576</v>
      </c>
      <c r="BD102" s="317">
        <v>97</v>
      </c>
      <c r="BE102" s="317">
        <v>127929</v>
      </c>
      <c r="BF102" s="317">
        <v>97</v>
      </c>
      <c r="BG102" s="317">
        <v>-160647</v>
      </c>
      <c r="BH102" s="317">
        <v>0</v>
      </c>
      <c r="BI102" s="319">
        <v>1048091</v>
      </c>
      <c r="BJ102" s="319">
        <v>35440</v>
      </c>
      <c r="BK102" s="319">
        <v>-28614</v>
      </c>
      <c r="BL102" s="319">
        <v>6826</v>
      </c>
      <c r="BM102" s="319">
        <v>15009</v>
      </c>
      <c r="BN102" s="319">
        <v>1063100</v>
      </c>
      <c r="BO102" s="319">
        <v>191918</v>
      </c>
      <c r="BP102" s="319">
        <v>10543</v>
      </c>
      <c r="BQ102" s="319">
        <v>181375</v>
      </c>
      <c r="BR102" s="319">
        <v>42247</v>
      </c>
      <c r="BS102" s="319">
        <v>11529</v>
      </c>
      <c r="BT102" s="319">
        <v>30718</v>
      </c>
      <c r="BU102" s="319">
        <v>79652</v>
      </c>
      <c r="BV102" s="319">
        <v>72182</v>
      </c>
      <c r="BW102" s="319">
        <v>7470</v>
      </c>
      <c r="BX102" s="319">
        <v>43589</v>
      </c>
      <c r="BY102" s="319">
        <v>9414</v>
      </c>
      <c r="BZ102" s="319">
        <v>34175</v>
      </c>
      <c r="CA102" s="319">
        <v>16777</v>
      </c>
      <c r="CB102" s="319">
        <v>7681</v>
      </c>
      <c r="CC102" s="319">
        <v>9096</v>
      </c>
      <c r="CD102" s="319">
        <v>34308</v>
      </c>
      <c r="CE102" s="319">
        <v>15433</v>
      </c>
      <c r="CF102" s="319">
        <v>18875</v>
      </c>
      <c r="CG102" s="319"/>
      <c r="CH102" s="319"/>
      <c r="CI102" s="319"/>
      <c r="CJ102" s="319">
        <v>173497</v>
      </c>
      <c r="CK102" s="319">
        <v>37567</v>
      </c>
      <c r="CL102" s="319">
        <v>135930</v>
      </c>
      <c r="CM102" s="319">
        <v>0</v>
      </c>
      <c r="CN102" s="319">
        <v>0</v>
      </c>
      <c r="CO102" s="319">
        <v>0</v>
      </c>
      <c r="CP102" s="319">
        <v>5692</v>
      </c>
      <c r="CQ102" s="319">
        <v>3533</v>
      </c>
      <c r="CR102" s="319">
        <v>2159</v>
      </c>
      <c r="CS102" s="319">
        <v>6386</v>
      </c>
      <c r="CT102" s="319">
        <v>344</v>
      </c>
      <c r="CU102" s="319">
        <v>6042</v>
      </c>
      <c r="CV102" s="319">
        <v>12912</v>
      </c>
      <c r="CW102" s="319">
        <v>-1347</v>
      </c>
      <c r="CX102" s="319">
        <v>14259</v>
      </c>
      <c r="CY102" s="319">
        <v>0</v>
      </c>
      <c r="CZ102" s="319">
        <v>0</v>
      </c>
      <c r="DA102" s="319">
        <v>0</v>
      </c>
      <c r="DB102" s="319">
        <v>0</v>
      </c>
      <c r="DC102" s="319">
        <v>0</v>
      </c>
      <c r="DD102" s="319">
        <v>0</v>
      </c>
      <c r="DE102" s="319">
        <v>0</v>
      </c>
      <c r="DF102" s="319">
        <v>0</v>
      </c>
      <c r="DG102" s="319">
        <v>1433</v>
      </c>
      <c r="DH102" s="319">
        <v>0</v>
      </c>
      <c r="DI102" s="319">
        <v>1433</v>
      </c>
      <c r="DJ102" s="319">
        <v>0</v>
      </c>
      <c r="DK102" s="319">
        <v>0</v>
      </c>
      <c r="DL102" s="319">
        <v>0</v>
      </c>
      <c r="DM102" s="319">
        <v>0</v>
      </c>
      <c r="DN102" s="319">
        <v>608411</v>
      </c>
      <c r="DO102" s="319">
        <v>166879</v>
      </c>
      <c r="DP102" s="319">
        <v>441532</v>
      </c>
      <c r="DQ102" s="319">
        <v>102722</v>
      </c>
      <c r="DR102" s="319">
        <v>83169</v>
      </c>
      <c r="DS102" s="319">
        <v>19553</v>
      </c>
      <c r="DT102" s="319">
        <v>711133</v>
      </c>
      <c r="DU102" s="319">
        <v>250048</v>
      </c>
      <c r="DV102" s="319">
        <v>461085</v>
      </c>
      <c r="DW102" s="319">
        <v>6932</v>
      </c>
      <c r="DX102" s="319">
        <v>0</v>
      </c>
      <c r="DY102" s="319">
        <v>6932</v>
      </c>
      <c r="DZ102" s="319">
        <v>0</v>
      </c>
      <c r="EA102" s="319">
        <v>31189</v>
      </c>
      <c r="EB102" s="319">
        <v>986</v>
      </c>
      <c r="EC102" s="319">
        <v>10129</v>
      </c>
      <c r="ED102" s="319">
        <v>7718</v>
      </c>
      <c r="EE102" s="319">
        <v>8031</v>
      </c>
      <c r="EF102" s="319">
        <v>24583</v>
      </c>
      <c r="EG102" s="319">
        <v>137000</v>
      </c>
      <c r="EH102" s="319">
        <v>193805</v>
      </c>
      <c r="EI102" s="319">
        <v>103567</v>
      </c>
      <c r="EJ102" s="319">
        <v>35124</v>
      </c>
      <c r="EK102" s="319">
        <v>469496</v>
      </c>
      <c r="EL102" s="319">
        <v>-9240</v>
      </c>
      <c r="EM102" s="319">
        <v>68892</v>
      </c>
      <c r="EN102" s="319">
        <v>-233</v>
      </c>
      <c r="EO102" s="319">
        <v>-33219</v>
      </c>
      <c r="EP102" s="319">
        <v>0</v>
      </c>
      <c r="EQ102" s="319">
        <v>26200</v>
      </c>
      <c r="ER102" s="323">
        <f t="shared" ref="ER102:ER133" si="40">DT102+EA102+EC102</f>
        <v>752451</v>
      </c>
      <c r="ES102" s="323">
        <f t="shared" ref="ES102:ES133" si="41">EV102+EG102+EH102+EI102+EJ102</f>
        <v>743211</v>
      </c>
      <c r="ET102" s="323">
        <f t="shared" ref="ET102:ET133" si="42">EV102+EG102+EH102+EI102+EJ102-CW102</f>
        <v>744558</v>
      </c>
      <c r="EU102" s="323">
        <f t="shared" si="35"/>
        <v>7893</v>
      </c>
      <c r="EV102" s="323">
        <f t="shared" ref="EV102:EV133" si="43">DO102+DR102+DW102+EB102+ED102+EE102+DZ102</f>
        <v>273715</v>
      </c>
      <c r="EW102" s="323">
        <f t="shared" ref="EW102:EW133" si="44">EV102-DR102</f>
        <v>190546</v>
      </c>
      <c r="EX102" s="323">
        <f t="shared" ref="EX102:EX133" si="45">EW102-CW102</f>
        <v>191893</v>
      </c>
      <c r="EY102" s="323">
        <f t="shared" ref="EY102:EY133" si="46">CI102+CL102</f>
        <v>135930</v>
      </c>
      <c r="EZ102" s="323">
        <f t="shared" ref="EZ102:EZ133" si="47">BU102+DQ102</f>
        <v>182374</v>
      </c>
      <c r="FA102" s="323">
        <f t="shared" ref="FA102:FA133" si="48">BV102+DR102</f>
        <v>155351</v>
      </c>
      <c r="FB102" s="323">
        <f t="shared" si="36"/>
        <v>27023</v>
      </c>
      <c r="FC102" s="319">
        <v>689655</v>
      </c>
      <c r="FD102" s="319">
        <v>867101</v>
      </c>
      <c r="FE102" s="319">
        <v>29789</v>
      </c>
      <c r="FF102" s="319">
        <v>131379</v>
      </c>
      <c r="FG102" s="319">
        <v>23305</v>
      </c>
      <c r="FH102" s="319">
        <v>20570</v>
      </c>
      <c r="FI102" s="319">
        <v>54514</v>
      </c>
      <c r="FJ102" s="319">
        <v>1816313</v>
      </c>
      <c r="FK102" s="319">
        <v>171370</v>
      </c>
      <c r="FL102" s="319">
        <v>84870</v>
      </c>
      <c r="FM102" s="319">
        <v>80</v>
      </c>
      <c r="FN102" s="319">
        <v>0</v>
      </c>
      <c r="FO102" s="319">
        <v>10602</v>
      </c>
      <c r="FP102" s="319">
        <v>22121</v>
      </c>
      <c r="FQ102" s="319">
        <v>2105356</v>
      </c>
      <c r="FR102" s="319">
        <v>40199</v>
      </c>
      <c r="FS102" s="319">
        <v>0</v>
      </c>
      <c r="FT102" s="319">
        <v>3412</v>
      </c>
      <c r="FU102" s="319">
        <v>0</v>
      </c>
      <c r="FV102" s="319">
        <v>1505</v>
      </c>
      <c r="FW102" s="319">
        <v>54429</v>
      </c>
      <c r="FX102" s="319">
        <v>44179</v>
      </c>
      <c r="FY102" s="319">
        <v>143724</v>
      </c>
      <c r="FZ102" s="319">
        <v>2249080</v>
      </c>
      <c r="GA102" s="319">
        <v>0</v>
      </c>
      <c r="GB102" s="319">
        <v>94431</v>
      </c>
      <c r="GC102" s="319">
        <v>89548</v>
      </c>
      <c r="GD102" s="319">
        <v>3698</v>
      </c>
      <c r="GE102" s="319">
        <v>1615</v>
      </c>
      <c r="GF102" s="319">
        <v>0</v>
      </c>
      <c r="GG102" s="319">
        <v>189292</v>
      </c>
      <c r="GH102" s="319">
        <v>451</v>
      </c>
      <c r="GI102" s="319">
        <v>3371</v>
      </c>
      <c r="GJ102" s="319">
        <v>289155</v>
      </c>
      <c r="GK102" s="319">
        <v>469621</v>
      </c>
      <c r="GL102" s="319">
        <v>106063</v>
      </c>
      <c r="GM102" s="319">
        <v>0</v>
      </c>
      <c r="GN102" s="319">
        <v>0</v>
      </c>
      <c r="GO102" s="319">
        <v>868661</v>
      </c>
      <c r="GP102" s="319">
        <v>1191127</v>
      </c>
      <c r="GQ102" s="319">
        <v>128026</v>
      </c>
      <c r="GR102" s="319">
        <v>1063101</v>
      </c>
      <c r="GS102" s="319">
        <v>1191127</v>
      </c>
      <c r="GT102" s="319">
        <v>689655</v>
      </c>
      <c r="GU102" s="319">
        <v>1505</v>
      </c>
      <c r="GV102" s="325">
        <f t="shared" si="37"/>
        <v>670115</v>
      </c>
      <c r="GW102" s="325">
        <f t="shared" si="38"/>
        <v>84378</v>
      </c>
      <c r="GX102" s="325">
        <f t="shared" si="39"/>
        <v>585737</v>
      </c>
      <c r="GY102" s="317">
        <v>18162</v>
      </c>
      <c r="GZ102" s="317"/>
      <c r="HA102" s="317"/>
      <c r="HB102" s="322">
        <f t="shared" ref="HB102:HB133" si="49">GY102+EA102</f>
        <v>49351</v>
      </c>
      <c r="HC102" s="317"/>
      <c r="HD102" s="317"/>
      <c r="HE102" s="317"/>
      <c r="HF102" s="317"/>
      <c r="HG102" s="317"/>
      <c r="HH102" s="317"/>
      <c r="HI102" s="317"/>
      <c r="HJ102" s="317"/>
      <c r="HK102" s="317"/>
      <c r="HL102" s="317"/>
      <c r="HM102" s="317"/>
      <c r="HN102" s="317"/>
      <c r="HO102" s="317"/>
      <c r="HP102" s="317"/>
      <c r="HQ102" s="317"/>
      <c r="HR102" s="317"/>
      <c r="HS102" s="317"/>
      <c r="HT102" s="317"/>
      <c r="HU102" s="317"/>
      <c r="HV102" s="317"/>
      <c r="HW102" s="317"/>
      <c r="HX102" s="317"/>
      <c r="HY102" s="317"/>
      <c r="HZ102" s="317"/>
      <c r="IA102" s="317"/>
      <c r="IB102" s="317"/>
      <c r="IC102" s="317"/>
      <c r="ID102" s="317"/>
      <c r="IE102" s="317"/>
      <c r="IF102" s="317"/>
      <c r="IG102" s="317"/>
      <c r="IH102" s="317"/>
      <c r="II102" s="317"/>
      <c r="IJ102" s="317"/>
      <c r="IK102" s="317"/>
      <c r="IL102" s="317"/>
      <c r="IM102" s="317"/>
      <c r="IN102" s="317"/>
      <c r="IO102" s="317"/>
      <c r="IP102" s="317"/>
      <c r="IQ102" s="317"/>
      <c r="IR102" s="317"/>
      <c r="IS102" s="317"/>
      <c r="IT102" s="317"/>
      <c r="IU102" s="317"/>
      <c r="IV102" s="317"/>
      <c r="IW102" s="317"/>
      <c r="IX102" s="317"/>
      <c r="IY102" s="317"/>
      <c r="IZ102" s="317"/>
      <c r="JA102" s="317"/>
      <c r="JB102" s="317"/>
      <c r="JC102" s="317"/>
      <c r="JD102" s="317"/>
      <c r="JE102" s="317"/>
      <c r="JF102" s="317"/>
      <c r="JG102" s="317"/>
      <c r="JH102" s="317"/>
      <c r="JI102" s="317"/>
      <c r="JJ102" s="317"/>
      <c r="JK102" s="317"/>
      <c r="JL102" s="317"/>
      <c r="JM102" s="317"/>
      <c r="JN102" s="317"/>
      <c r="JO102" s="317"/>
      <c r="JP102" s="317"/>
      <c r="JQ102" s="317"/>
      <c r="JR102" s="317"/>
      <c r="JS102" s="317"/>
      <c r="JT102" s="317"/>
      <c r="JU102" s="317"/>
      <c r="JV102" s="317"/>
      <c r="JW102" s="317"/>
      <c r="JX102" s="317"/>
      <c r="JY102" s="317"/>
      <c r="JZ102" s="317"/>
      <c r="KA102" s="317"/>
      <c r="KB102" s="317"/>
      <c r="KC102" s="317"/>
      <c r="KD102" s="317"/>
      <c r="KE102" s="317"/>
      <c r="KF102" s="317"/>
      <c r="KG102" s="317"/>
      <c r="KH102" s="317"/>
      <c r="KI102" s="317"/>
      <c r="KJ102" s="317"/>
      <c r="KK102" s="317"/>
      <c r="KL102" s="317"/>
      <c r="KM102" s="317"/>
      <c r="KN102" s="317"/>
      <c r="KO102" s="317"/>
      <c r="KP102" s="317"/>
      <c r="KQ102" s="317"/>
      <c r="KR102" s="317"/>
      <c r="KS102" s="317"/>
      <c r="KT102" s="317"/>
      <c r="KU102" s="317"/>
      <c r="KV102" s="317"/>
      <c r="KW102" s="317"/>
      <c r="KX102" s="317"/>
      <c r="KY102" s="317"/>
      <c r="KZ102" s="317"/>
      <c r="LA102" s="317"/>
      <c r="LB102" s="317"/>
      <c r="LC102" s="317"/>
      <c r="LD102" s="317"/>
      <c r="LE102" s="317"/>
      <c r="LF102" s="317"/>
      <c r="LG102" s="317"/>
      <c r="LH102" s="317"/>
      <c r="LI102" s="317"/>
      <c r="LJ102" s="317"/>
      <c r="LK102" s="317"/>
      <c r="LL102" s="317"/>
      <c r="LM102" s="317"/>
      <c r="LN102" s="317"/>
      <c r="LO102" s="317"/>
      <c r="LP102" s="317"/>
      <c r="LQ102" s="317"/>
      <c r="LR102" s="317"/>
      <c r="LS102" s="317"/>
      <c r="LT102" s="317"/>
      <c r="LU102" s="317"/>
      <c r="LV102" s="317"/>
      <c r="LW102" s="317"/>
      <c r="LX102" s="317"/>
      <c r="LY102" s="317"/>
      <c r="LZ102" s="317"/>
      <c r="MA102" s="317"/>
      <c r="MB102" s="317"/>
      <c r="MC102" s="317"/>
      <c r="MD102" s="317"/>
      <c r="ME102" s="317"/>
      <c r="MF102" s="317"/>
      <c r="MG102" s="317"/>
      <c r="MH102" s="317"/>
      <c r="MI102" s="317"/>
      <c r="MJ102" s="317"/>
      <c r="MK102" s="317"/>
      <c r="ML102" s="317"/>
      <c r="MM102" s="317"/>
      <c r="MN102" s="317"/>
      <c r="MO102" s="317"/>
      <c r="MP102" s="317"/>
      <c r="MQ102" s="317"/>
      <c r="MR102" s="317"/>
      <c r="MS102" s="317"/>
      <c r="MT102" s="317"/>
      <c r="MU102" s="317"/>
      <c r="MV102" s="317"/>
      <c r="MW102" s="317"/>
      <c r="MX102" s="317"/>
      <c r="MY102" s="317"/>
      <c r="MZ102" s="317"/>
      <c r="NA102" s="317"/>
      <c r="NB102" s="317"/>
      <c r="NC102" s="317"/>
      <c r="ND102" s="317"/>
      <c r="NE102" s="317"/>
      <c r="NF102" s="317"/>
      <c r="NG102" s="317"/>
      <c r="NH102" s="317"/>
      <c r="NI102" s="317"/>
      <c r="NJ102" s="317"/>
      <c r="NK102" s="317"/>
      <c r="NL102" s="317"/>
      <c r="NM102" s="317"/>
      <c r="NN102" s="317"/>
      <c r="NO102" s="317"/>
      <c r="NP102" s="317"/>
      <c r="NQ102" s="317"/>
      <c r="NR102" s="317"/>
      <c r="NS102" s="317"/>
      <c r="NT102" s="317"/>
      <c r="NU102" s="317"/>
      <c r="NV102" s="317"/>
      <c r="NW102" s="317"/>
      <c r="NX102" s="317"/>
      <c r="NY102" s="317"/>
      <c r="NZ102" s="317"/>
      <c r="OA102" s="317"/>
      <c r="OB102" s="317"/>
      <c r="OC102" s="317"/>
      <c r="OD102" s="317"/>
      <c r="OE102" s="317"/>
      <c r="OF102" s="317"/>
      <c r="OG102" s="317"/>
      <c r="OH102" s="317"/>
      <c r="OI102" s="317"/>
      <c r="OJ102" s="317"/>
      <c r="OK102" s="317"/>
      <c r="OL102" s="317"/>
      <c r="OM102" s="317"/>
      <c r="ON102" s="317"/>
      <c r="OO102" s="317"/>
      <c r="OP102" s="317"/>
      <c r="OQ102" s="317"/>
      <c r="OR102" s="317"/>
      <c r="OS102" s="317"/>
      <c r="OT102" s="317"/>
      <c r="OU102" s="317"/>
      <c r="OV102" s="317"/>
      <c r="OW102" s="317"/>
      <c r="OX102" s="317"/>
      <c r="OY102" s="317"/>
      <c r="OZ102" s="317"/>
      <c r="PA102" s="317"/>
      <c r="PB102" s="317"/>
      <c r="PC102" s="317"/>
      <c r="PD102" s="317"/>
      <c r="PE102" s="317"/>
      <c r="PF102" s="317"/>
      <c r="PG102" s="317"/>
      <c r="PH102" s="317"/>
      <c r="PI102" s="317"/>
      <c r="PJ102" s="317"/>
      <c r="PK102" s="317"/>
      <c r="PL102" s="317"/>
      <c r="PM102" s="317"/>
      <c r="PN102" s="317"/>
      <c r="PO102" s="317"/>
      <c r="PP102" s="317"/>
      <c r="PQ102" s="317"/>
      <c r="PR102" s="317"/>
      <c r="PS102" s="317"/>
      <c r="PT102" s="317"/>
      <c r="PU102" s="317"/>
      <c r="PV102" s="317"/>
      <c r="PW102" s="317"/>
      <c r="PX102" s="317"/>
      <c r="PY102" s="317"/>
      <c r="PZ102" s="317"/>
      <c r="QA102" s="317"/>
      <c r="QB102" s="317"/>
      <c r="QC102" s="317"/>
      <c r="QD102" s="317"/>
      <c r="QE102" s="317"/>
      <c r="QF102" s="317"/>
      <c r="QG102" s="317"/>
      <c r="QH102" s="317"/>
      <c r="QI102" s="317"/>
      <c r="QJ102" s="317"/>
      <c r="QK102" s="317"/>
      <c r="QL102" s="317"/>
      <c r="QM102" s="317"/>
      <c r="QN102" s="317"/>
      <c r="QO102" s="317"/>
      <c r="QP102" s="317"/>
      <c r="QQ102" s="317"/>
      <c r="QR102" s="317"/>
      <c r="QS102" s="317"/>
      <c r="QT102" s="317"/>
      <c r="QU102" s="317"/>
      <c r="QV102" s="317"/>
      <c r="QW102" s="317"/>
      <c r="QX102" s="317"/>
      <c r="QY102" s="317"/>
      <c r="QZ102" s="317"/>
      <c r="RA102" s="317"/>
      <c r="RB102" s="317"/>
      <c r="RC102" s="317"/>
      <c r="RD102" s="317"/>
      <c r="RE102" s="317"/>
      <c r="RF102" s="317"/>
      <c r="RG102" s="317"/>
      <c r="RH102" s="317"/>
      <c r="RI102" s="317"/>
      <c r="RJ102" s="317"/>
      <c r="RK102" s="317"/>
      <c r="RL102" s="317"/>
      <c r="RM102" s="317"/>
      <c r="RN102" s="317"/>
      <c r="RO102" s="317"/>
      <c r="RP102" s="317"/>
      <c r="RQ102" s="317"/>
      <c r="RR102" s="317"/>
      <c r="RS102" s="317"/>
      <c r="RT102" s="317"/>
      <c r="RU102" s="317"/>
      <c r="RV102" s="317"/>
      <c r="RW102" s="317"/>
      <c r="RX102" s="317"/>
      <c r="RY102" s="317"/>
      <c r="RZ102" s="317"/>
      <c r="SA102" s="317"/>
      <c r="SB102" s="317"/>
      <c r="SC102" s="317"/>
      <c r="SD102" s="317"/>
      <c r="SE102" s="317"/>
      <c r="SF102" s="317"/>
      <c r="SG102" s="317"/>
      <c r="SH102" s="317"/>
      <c r="SI102" s="317"/>
      <c r="SJ102" s="317"/>
      <c r="SK102" s="317"/>
      <c r="SL102" s="317"/>
      <c r="SM102" s="317"/>
      <c r="SN102" s="317"/>
      <c r="SO102" s="317"/>
      <c r="SP102" s="317"/>
      <c r="SQ102" s="317"/>
      <c r="SR102" s="317"/>
      <c r="SS102" s="317"/>
      <c r="ST102" s="317"/>
      <c r="SU102" s="317"/>
      <c r="SV102" s="317"/>
      <c r="SW102" s="317"/>
      <c r="SX102" s="317"/>
      <c r="SY102" s="317"/>
      <c r="SZ102" s="317"/>
      <c r="TA102" s="317"/>
      <c r="TB102" s="317"/>
      <c r="TC102" s="317"/>
      <c r="TD102" s="317"/>
      <c r="TE102" s="317"/>
      <c r="TF102" s="317"/>
      <c r="TG102" s="317"/>
      <c r="TH102" s="317"/>
      <c r="TI102" s="317"/>
      <c r="TJ102" s="317"/>
      <c r="TK102" s="317"/>
      <c r="TL102" s="317"/>
      <c r="TM102" s="317"/>
      <c r="TN102" s="317"/>
      <c r="TO102" s="317"/>
      <c r="TP102" s="317"/>
      <c r="TQ102" s="317"/>
      <c r="TR102" s="317"/>
      <c r="TS102" s="317"/>
      <c r="TT102" s="317"/>
      <c r="TU102" s="317"/>
      <c r="TV102" s="317"/>
      <c r="TW102" s="317"/>
      <c r="TX102" s="317"/>
      <c r="TY102" s="317"/>
      <c r="TZ102" s="317"/>
      <c r="UA102" s="317"/>
      <c r="UB102" s="317"/>
      <c r="UC102" s="317"/>
      <c r="UD102" s="317"/>
    </row>
    <row r="103" spans="1:550" s="320" customFormat="1">
      <c r="A103" s="28" t="s">
        <v>601</v>
      </c>
      <c r="B103" s="28" t="s">
        <v>600</v>
      </c>
      <c r="C103" s="29" t="s">
        <v>242</v>
      </c>
      <c r="D103" s="11" t="s">
        <v>245</v>
      </c>
      <c r="E103" s="105" t="s">
        <v>185</v>
      </c>
      <c r="F103" s="31">
        <v>12</v>
      </c>
      <c r="G103" s="320">
        <v>260500</v>
      </c>
      <c r="H103" s="320">
        <v>108381</v>
      </c>
      <c r="I103" s="320">
        <v>10000</v>
      </c>
      <c r="J103" s="320">
        <v>35040</v>
      </c>
      <c r="K103" s="320">
        <v>530365</v>
      </c>
      <c r="L103" s="320">
        <v>572583</v>
      </c>
      <c r="M103" s="320">
        <v>57491</v>
      </c>
      <c r="N103" s="320">
        <v>-43277</v>
      </c>
      <c r="O103" s="320">
        <v>31238</v>
      </c>
      <c r="P103" s="320">
        <v>-12039</v>
      </c>
      <c r="Q103" s="320">
        <v>6146</v>
      </c>
      <c r="R103" s="320">
        <v>-5893</v>
      </c>
      <c r="S103" s="320">
        <v>51598</v>
      </c>
      <c r="T103" s="320">
        <v>2000</v>
      </c>
      <c r="U103" s="320">
        <v>-24989</v>
      </c>
      <c r="V103" s="320">
        <v>22253</v>
      </c>
      <c r="W103" s="320">
        <v>-2736</v>
      </c>
      <c r="X103" s="320">
        <v>2736</v>
      </c>
      <c r="Y103" s="320">
        <v>0</v>
      </c>
      <c r="Z103" s="320">
        <v>2000</v>
      </c>
      <c r="AA103" s="320">
        <v>684</v>
      </c>
      <c r="AB103" s="320">
        <v>0</v>
      </c>
      <c r="AC103" s="320">
        <v>-11</v>
      </c>
      <c r="AD103" s="320">
        <v>-11</v>
      </c>
      <c r="AE103" s="320">
        <v>673</v>
      </c>
      <c r="AF103" s="320">
        <v>2744</v>
      </c>
      <c r="AG103" s="320">
        <v>-1548</v>
      </c>
      <c r="AH103" s="320">
        <v>1196</v>
      </c>
      <c r="AI103" s="320">
        <v>14028</v>
      </c>
      <c r="AJ103" s="320">
        <v>-8979</v>
      </c>
      <c r="AK103" s="320">
        <v>5049</v>
      </c>
      <c r="AL103" s="320">
        <v>4959</v>
      </c>
      <c r="AM103" s="320">
        <v>61</v>
      </c>
      <c r="AN103" s="320">
        <v>5020</v>
      </c>
      <c r="AO103" s="320">
        <v>1181</v>
      </c>
      <c r="AP103" s="320">
        <v>47</v>
      </c>
      <c r="AQ103" s="320">
        <v>1228</v>
      </c>
      <c r="AR103" s="320">
        <v>0</v>
      </c>
      <c r="AS103" s="320">
        <v>0</v>
      </c>
      <c r="AT103" s="320">
        <v>0</v>
      </c>
      <c r="AU103" s="320">
        <v>83087</v>
      </c>
      <c r="AV103" s="320">
        <v>-68266</v>
      </c>
      <c r="AW103" s="320">
        <v>0</v>
      </c>
      <c r="AX103" s="320">
        <v>51943</v>
      </c>
      <c r="AY103" s="320">
        <v>-16323</v>
      </c>
      <c r="AZ103" s="320">
        <v>0</v>
      </c>
      <c r="BA103" s="320">
        <v>-16323</v>
      </c>
      <c r="BB103" s="320">
        <v>66764</v>
      </c>
      <c r="BC103" s="315">
        <v>268640</v>
      </c>
      <c r="BD103" s="315">
        <v>17456</v>
      </c>
      <c r="BE103" s="315">
        <v>59846</v>
      </c>
      <c r="BF103" s="315">
        <v>6918</v>
      </c>
      <c r="BG103" s="315">
        <v>-208794</v>
      </c>
      <c r="BH103" s="315">
        <v>-10538</v>
      </c>
      <c r="BI103" s="320">
        <v>1195592</v>
      </c>
      <c r="BJ103" s="320">
        <v>19497</v>
      </c>
      <c r="BK103" s="320">
        <v>-51943</v>
      </c>
      <c r="BL103" s="320">
        <v>-32446</v>
      </c>
      <c r="BM103" s="320">
        <v>-32446</v>
      </c>
      <c r="BN103" s="320">
        <v>1163146</v>
      </c>
      <c r="BO103" s="320">
        <v>297247</v>
      </c>
      <c r="BP103" s="320">
        <v>11041</v>
      </c>
      <c r="BQ103" s="320">
        <v>286206</v>
      </c>
      <c r="BR103" s="320">
        <v>39964</v>
      </c>
      <c r="BS103" s="320">
        <v>6530</v>
      </c>
      <c r="BT103" s="320">
        <v>33434</v>
      </c>
      <c r="BU103" s="320">
        <v>49161</v>
      </c>
      <c r="BV103" s="320">
        <v>41888</v>
      </c>
      <c r="BW103" s="320">
        <v>7273</v>
      </c>
      <c r="BX103" s="320">
        <v>30463</v>
      </c>
      <c r="BY103" s="320">
        <v>5012</v>
      </c>
      <c r="BZ103" s="320">
        <v>25451</v>
      </c>
      <c r="CA103" s="320">
        <v>33168</v>
      </c>
      <c r="CB103" s="320">
        <v>11491</v>
      </c>
      <c r="CC103" s="320">
        <v>21677</v>
      </c>
      <c r="CD103" s="320">
        <v>70983</v>
      </c>
      <c r="CE103" s="320">
        <v>30628</v>
      </c>
      <c r="CF103" s="320">
        <v>40355</v>
      </c>
      <c r="CJ103" s="320">
        <v>167165</v>
      </c>
      <c r="CK103" s="320">
        <v>28929</v>
      </c>
      <c r="CL103" s="320">
        <v>138236</v>
      </c>
      <c r="CM103" s="320">
        <v>0</v>
      </c>
      <c r="CN103" s="320">
        <v>0</v>
      </c>
      <c r="CO103" s="320">
        <v>0</v>
      </c>
      <c r="CP103" s="320">
        <v>27831</v>
      </c>
      <c r="CQ103" s="320">
        <v>16677</v>
      </c>
      <c r="CR103" s="320">
        <v>11154</v>
      </c>
      <c r="CS103" s="320">
        <v>11271</v>
      </c>
      <c r="CT103" s="320">
        <v>414</v>
      </c>
      <c r="CU103" s="320">
        <v>10857</v>
      </c>
      <c r="CV103" s="320">
        <v>533</v>
      </c>
      <c r="CW103" s="320">
        <v>0</v>
      </c>
      <c r="CX103" s="320">
        <v>533</v>
      </c>
      <c r="CY103" s="320">
        <v>0</v>
      </c>
      <c r="CZ103" s="320">
        <v>0</v>
      </c>
      <c r="DA103" s="320">
        <v>0</v>
      </c>
      <c r="DB103" s="320">
        <v>0</v>
      </c>
      <c r="DC103" s="320">
        <v>0</v>
      </c>
      <c r="DD103" s="320">
        <v>0</v>
      </c>
      <c r="DE103" s="320">
        <v>0</v>
      </c>
      <c r="DF103" s="320">
        <v>0</v>
      </c>
      <c r="DG103" s="320">
        <v>0</v>
      </c>
      <c r="DH103" s="320">
        <v>0</v>
      </c>
      <c r="DI103" s="320">
        <v>0</v>
      </c>
      <c r="DJ103" s="320">
        <v>0</v>
      </c>
      <c r="DK103" s="320">
        <v>0</v>
      </c>
      <c r="DL103" s="320">
        <v>0</v>
      </c>
      <c r="DM103" s="320">
        <v>0</v>
      </c>
      <c r="DN103" s="320">
        <v>727786</v>
      </c>
      <c r="DO103" s="320">
        <v>152610</v>
      </c>
      <c r="DP103" s="320">
        <v>575176</v>
      </c>
      <c r="DQ103" s="320">
        <v>77249</v>
      </c>
      <c r="DR103" s="320">
        <v>51592</v>
      </c>
      <c r="DS103" s="320">
        <v>25657</v>
      </c>
      <c r="DT103" s="320">
        <v>805035</v>
      </c>
      <c r="DU103" s="320">
        <v>204202</v>
      </c>
      <c r="DV103" s="320">
        <v>600833</v>
      </c>
      <c r="DW103" s="320">
        <v>1367</v>
      </c>
      <c r="DX103" s="320">
        <v>0</v>
      </c>
      <c r="DY103" s="320">
        <v>1367</v>
      </c>
      <c r="DZ103" s="320">
        <v>0</v>
      </c>
      <c r="EA103" s="320">
        <v>28148</v>
      </c>
      <c r="EB103" s="320">
        <v>832</v>
      </c>
      <c r="EC103" s="320">
        <v>10365</v>
      </c>
      <c r="ED103" s="320">
        <v>2</v>
      </c>
      <c r="EE103" s="320">
        <v>0</v>
      </c>
      <c r="EF103" s="320">
        <v>37679</v>
      </c>
      <c r="EG103" s="320">
        <v>324736</v>
      </c>
      <c r="EH103" s="320">
        <v>86359</v>
      </c>
      <c r="EI103" s="320">
        <v>119270</v>
      </c>
      <c r="EJ103" s="320">
        <v>38514</v>
      </c>
      <c r="EK103" s="320">
        <v>568879</v>
      </c>
      <c r="EL103" s="320">
        <v>-68266</v>
      </c>
      <c r="EM103" s="320">
        <v>48316</v>
      </c>
      <c r="EN103" s="320">
        <v>0</v>
      </c>
      <c r="EO103" s="320">
        <v>-28819</v>
      </c>
      <c r="EP103" s="320">
        <v>0</v>
      </c>
      <c r="EQ103" s="320">
        <v>-48769</v>
      </c>
      <c r="ER103" s="323">
        <f t="shared" si="40"/>
        <v>843548</v>
      </c>
      <c r="ES103" s="323">
        <f t="shared" si="41"/>
        <v>775282</v>
      </c>
      <c r="ET103" s="323">
        <f t="shared" si="42"/>
        <v>775282</v>
      </c>
      <c r="EU103" s="323">
        <f t="shared" si="35"/>
        <v>68266</v>
      </c>
      <c r="EV103" s="323">
        <f t="shared" si="43"/>
        <v>206403</v>
      </c>
      <c r="EW103" s="323">
        <f t="shared" si="44"/>
        <v>154811</v>
      </c>
      <c r="EX103" s="323">
        <f t="shared" si="45"/>
        <v>154811</v>
      </c>
      <c r="EY103" s="323">
        <f t="shared" si="46"/>
        <v>138236</v>
      </c>
      <c r="EZ103" s="323">
        <f t="shared" si="47"/>
        <v>126410</v>
      </c>
      <c r="FA103" s="323">
        <f t="shared" si="48"/>
        <v>93480</v>
      </c>
      <c r="FB103" s="323">
        <f t="shared" si="36"/>
        <v>32930</v>
      </c>
      <c r="FC103" s="320">
        <v>504685</v>
      </c>
      <c r="FD103" s="320">
        <v>1197408</v>
      </c>
      <c r="FE103" s="320">
        <v>45821</v>
      </c>
      <c r="FF103" s="320">
        <v>219838</v>
      </c>
      <c r="FG103" s="320">
        <v>576</v>
      </c>
      <c r="FH103" s="320">
        <v>16949</v>
      </c>
      <c r="FI103" s="320">
        <v>116035</v>
      </c>
      <c r="FJ103" s="320">
        <v>2101312</v>
      </c>
      <c r="FK103" s="320">
        <v>1320</v>
      </c>
      <c r="FL103" s="320">
        <v>1743</v>
      </c>
      <c r="FM103" s="320">
        <v>2093</v>
      </c>
      <c r="FN103" s="320">
        <v>0</v>
      </c>
      <c r="FO103" s="320">
        <v>77</v>
      </c>
      <c r="FP103" s="320">
        <v>3250</v>
      </c>
      <c r="FQ103" s="320">
        <v>2109795</v>
      </c>
      <c r="FR103" s="320">
        <v>10000</v>
      </c>
      <c r="FS103" s="320">
        <v>0</v>
      </c>
      <c r="FT103" s="320">
        <v>1101</v>
      </c>
      <c r="FU103" s="320">
        <v>0</v>
      </c>
      <c r="FV103" s="320">
        <v>4012</v>
      </c>
      <c r="FW103" s="320">
        <v>27793</v>
      </c>
      <c r="FX103" s="320">
        <v>42997</v>
      </c>
      <c r="FY103" s="320">
        <v>85903</v>
      </c>
      <c r="FZ103" s="320">
        <v>2195698</v>
      </c>
      <c r="GA103" s="320">
        <v>0</v>
      </c>
      <c r="GB103" s="320">
        <v>37027</v>
      </c>
      <c r="GC103" s="320">
        <v>83093</v>
      </c>
      <c r="GD103" s="320">
        <v>207</v>
      </c>
      <c r="GE103" s="320">
        <v>0</v>
      </c>
      <c r="GF103" s="320">
        <v>0</v>
      </c>
      <c r="GG103" s="320">
        <v>120327</v>
      </c>
      <c r="GH103" s="320">
        <v>0</v>
      </c>
      <c r="GI103" s="320">
        <v>4951</v>
      </c>
      <c r="GJ103" s="320">
        <v>286123</v>
      </c>
      <c r="GK103" s="320">
        <v>489901</v>
      </c>
      <c r="GL103" s="320">
        <v>49521</v>
      </c>
      <c r="GM103" s="320">
        <v>0</v>
      </c>
      <c r="GN103" s="320">
        <v>14965</v>
      </c>
      <c r="GO103" s="320">
        <v>845461</v>
      </c>
      <c r="GP103" s="320">
        <v>1229910</v>
      </c>
      <c r="GQ103" s="320">
        <v>66764</v>
      </c>
      <c r="GR103" s="320">
        <v>1163146</v>
      </c>
      <c r="GS103" s="320">
        <v>1229910</v>
      </c>
      <c r="GT103" s="320">
        <v>504685</v>
      </c>
      <c r="GU103" s="320">
        <v>4012</v>
      </c>
      <c r="GV103" s="325">
        <f t="shared" si="37"/>
        <v>576449</v>
      </c>
      <c r="GW103" s="325">
        <f t="shared" si="38"/>
        <v>52997</v>
      </c>
      <c r="GX103" s="325">
        <f t="shared" si="39"/>
        <v>523452</v>
      </c>
      <c r="GY103" s="315">
        <v>12841</v>
      </c>
      <c r="GZ103" s="315"/>
      <c r="HA103" s="315"/>
      <c r="HB103" s="323">
        <f t="shared" si="49"/>
        <v>40989</v>
      </c>
      <c r="HC103" s="315"/>
      <c r="HD103" s="315"/>
      <c r="HE103" s="315"/>
      <c r="HF103" s="315"/>
      <c r="HG103" s="315"/>
      <c r="HH103" s="315"/>
      <c r="HI103" s="315"/>
      <c r="HJ103" s="315"/>
      <c r="HK103" s="315"/>
      <c r="HL103" s="315"/>
      <c r="HM103" s="315"/>
      <c r="HN103" s="315"/>
      <c r="HO103" s="315"/>
      <c r="HP103" s="315"/>
      <c r="HQ103" s="315"/>
      <c r="HR103" s="315"/>
      <c r="HS103" s="315"/>
      <c r="HT103" s="315"/>
      <c r="HU103" s="315"/>
      <c r="HV103" s="315"/>
      <c r="HW103" s="315"/>
      <c r="HX103" s="315"/>
      <c r="HY103" s="315"/>
      <c r="HZ103" s="315"/>
      <c r="IA103" s="315"/>
      <c r="IB103" s="315"/>
      <c r="IC103" s="315"/>
      <c r="ID103" s="315"/>
      <c r="IE103" s="315"/>
      <c r="IF103" s="315"/>
      <c r="IG103" s="315"/>
      <c r="IH103" s="315"/>
      <c r="II103" s="315"/>
      <c r="IJ103" s="315"/>
      <c r="IK103" s="315"/>
      <c r="IL103" s="315"/>
      <c r="IM103" s="315"/>
      <c r="IN103" s="315"/>
      <c r="IO103" s="315"/>
      <c r="IP103" s="315"/>
      <c r="IQ103" s="315"/>
      <c r="IR103" s="315"/>
      <c r="IS103" s="315"/>
      <c r="IT103" s="315"/>
      <c r="IU103" s="315"/>
      <c r="IV103" s="315"/>
      <c r="IW103" s="315"/>
      <c r="IX103" s="315"/>
      <c r="IY103" s="315"/>
      <c r="IZ103" s="315"/>
      <c r="JA103" s="315"/>
      <c r="JB103" s="315"/>
      <c r="JC103" s="315"/>
      <c r="JD103" s="315"/>
      <c r="JE103" s="315"/>
      <c r="JF103" s="315"/>
      <c r="JG103" s="315"/>
      <c r="JH103" s="315"/>
      <c r="JI103" s="315"/>
      <c r="JJ103" s="315"/>
      <c r="JK103" s="315"/>
      <c r="JL103" s="315"/>
      <c r="JM103" s="315"/>
      <c r="JN103" s="315"/>
      <c r="JO103" s="315"/>
      <c r="JP103" s="315"/>
      <c r="JQ103" s="315"/>
      <c r="JR103" s="315"/>
      <c r="JS103" s="315"/>
      <c r="JT103" s="315"/>
      <c r="JU103" s="315"/>
      <c r="JV103" s="315"/>
      <c r="JW103" s="315"/>
      <c r="JX103" s="315"/>
      <c r="JY103" s="315"/>
      <c r="JZ103" s="315"/>
      <c r="KA103" s="315"/>
      <c r="KB103" s="315"/>
      <c r="KC103" s="315"/>
      <c r="KD103" s="315"/>
      <c r="KE103" s="315"/>
      <c r="KF103" s="315"/>
      <c r="KG103" s="315"/>
      <c r="KH103" s="315"/>
      <c r="KI103" s="315"/>
      <c r="KJ103" s="315"/>
      <c r="KK103" s="315"/>
      <c r="KL103" s="315"/>
      <c r="KM103" s="315"/>
      <c r="KN103" s="315"/>
      <c r="KO103" s="315"/>
      <c r="KP103" s="315"/>
      <c r="KQ103" s="315"/>
      <c r="KR103" s="315"/>
      <c r="KS103" s="315"/>
      <c r="KT103" s="315"/>
      <c r="KU103" s="315"/>
      <c r="KV103" s="315"/>
      <c r="KW103" s="315"/>
      <c r="KX103" s="315"/>
      <c r="KY103" s="315"/>
      <c r="KZ103" s="315"/>
      <c r="LA103" s="315"/>
      <c r="LB103" s="315"/>
      <c r="LC103" s="315"/>
      <c r="LD103" s="315"/>
      <c r="LE103" s="315"/>
      <c r="LF103" s="315"/>
      <c r="LG103" s="315"/>
      <c r="LH103" s="315"/>
      <c r="LI103" s="315"/>
      <c r="LJ103" s="315"/>
      <c r="LK103" s="315"/>
      <c r="LL103" s="315"/>
      <c r="LM103" s="315"/>
      <c r="LN103" s="315"/>
      <c r="LO103" s="315"/>
      <c r="LP103" s="315"/>
      <c r="LQ103" s="315"/>
      <c r="LR103" s="315"/>
      <c r="LS103" s="315"/>
      <c r="LT103" s="315"/>
      <c r="LU103" s="315"/>
      <c r="LV103" s="315"/>
      <c r="LW103" s="315"/>
      <c r="LX103" s="315"/>
      <c r="LY103" s="315"/>
      <c r="LZ103" s="315"/>
      <c r="MA103" s="315"/>
      <c r="MB103" s="315"/>
      <c r="MC103" s="315"/>
      <c r="MD103" s="315"/>
      <c r="ME103" s="315"/>
      <c r="MF103" s="315"/>
      <c r="MG103" s="315"/>
      <c r="MH103" s="315"/>
      <c r="MI103" s="315"/>
      <c r="MJ103" s="315"/>
      <c r="MK103" s="315"/>
      <c r="ML103" s="315"/>
      <c r="MM103" s="315"/>
      <c r="MN103" s="315"/>
      <c r="MO103" s="315"/>
      <c r="MP103" s="315"/>
      <c r="MQ103" s="315"/>
      <c r="MR103" s="315"/>
      <c r="MS103" s="315"/>
      <c r="MT103" s="315"/>
      <c r="MU103" s="315"/>
      <c r="MV103" s="315"/>
      <c r="MW103" s="315"/>
      <c r="MX103" s="315"/>
      <c r="MY103" s="315"/>
      <c r="MZ103" s="315"/>
      <c r="NA103" s="315"/>
      <c r="NB103" s="315"/>
      <c r="NC103" s="315"/>
      <c r="ND103" s="315"/>
      <c r="NE103" s="315"/>
      <c r="NF103" s="315"/>
      <c r="NG103" s="315"/>
      <c r="NH103" s="315"/>
      <c r="NI103" s="315"/>
      <c r="NJ103" s="315"/>
      <c r="NK103" s="315"/>
      <c r="NL103" s="315"/>
      <c r="NM103" s="315"/>
      <c r="NN103" s="315"/>
      <c r="NO103" s="315"/>
      <c r="NP103" s="315"/>
      <c r="NQ103" s="315"/>
      <c r="NR103" s="315"/>
      <c r="NS103" s="315"/>
      <c r="NT103" s="315"/>
      <c r="NU103" s="315"/>
      <c r="NV103" s="315"/>
      <c r="NW103" s="315"/>
      <c r="NX103" s="315"/>
      <c r="NY103" s="315"/>
      <c r="NZ103" s="315"/>
      <c r="OA103" s="315"/>
      <c r="OB103" s="315"/>
      <c r="OC103" s="315"/>
      <c r="OD103" s="315"/>
      <c r="OE103" s="315"/>
      <c r="OF103" s="315"/>
      <c r="OG103" s="315"/>
      <c r="OH103" s="315"/>
      <c r="OI103" s="315"/>
      <c r="OJ103" s="315"/>
      <c r="OK103" s="315"/>
      <c r="OL103" s="315"/>
      <c r="OM103" s="315"/>
      <c r="ON103" s="315"/>
      <c r="OO103" s="315"/>
      <c r="OP103" s="315"/>
      <c r="OQ103" s="315"/>
      <c r="OR103" s="315"/>
      <c r="OS103" s="315"/>
      <c r="OT103" s="315"/>
      <c r="OU103" s="315"/>
      <c r="OV103" s="315"/>
      <c r="OW103" s="315"/>
      <c r="OX103" s="315"/>
      <c r="OY103" s="315"/>
      <c r="OZ103" s="315"/>
      <c r="PA103" s="315"/>
      <c r="PB103" s="315"/>
      <c r="PC103" s="315"/>
      <c r="PD103" s="315"/>
      <c r="PE103" s="315"/>
      <c r="PF103" s="315"/>
      <c r="PG103" s="315"/>
      <c r="PH103" s="315"/>
      <c r="PI103" s="315"/>
      <c r="PJ103" s="315"/>
      <c r="PK103" s="315"/>
      <c r="PL103" s="315"/>
      <c r="PM103" s="315"/>
      <c r="PN103" s="315"/>
      <c r="PO103" s="315"/>
      <c r="PP103" s="315"/>
      <c r="PQ103" s="315"/>
      <c r="PR103" s="315"/>
      <c r="PS103" s="315"/>
      <c r="PT103" s="315"/>
      <c r="PU103" s="315"/>
      <c r="PV103" s="315"/>
      <c r="PW103" s="315"/>
      <c r="PX103" s="315"/>
      <c r="PY103" s="315"/>
      <c r="PZ103" s="315"/>
      <c r="QA103" s="315"/>
      <c r="QB103" s="315"/>
      <c r="QC103" s="315"/>
      <c r="QD103" s="315"/>
      <c r="QE103" s="315"/>
      <c r="QF103" s="315"/>
      <c r="QG103" s="315"/>
      <c r="QH103" s="315"/>
      <c r="QI103" s="315"/>
      <c r="QJ103" s="315"/>
      <c r="QK103" s="315"/>
      <c r="QL103" s="315"/>
      <c r="QM103" s="315"/>
      <c r="QN103" s="315"/>
      <c r="QO103" s="315"/>
      <c r="QP103" s="315"/>
      <c r="QQ103" s="315"/>
      <c r="QR103" s="315"/>
      <c r="QS103" s="315"/>
      <c r="QT103" s="315"/>
      <c r="QU103" s="315"/>
      <c r="QV103" s="315"/>
      <c r="QW103" s="315"/>
      <c r="QX103" s="315"/>
      <c r="QY103" s="315"/>
      <c r="QZ103" s="315"/>
      <c r="RA103" s="315"/>
      <c r="RB103" s="315"/>
      <c r="RC103" s="315"/>
      <c r="RD103" s="315"/>
      <c r="RE103" s="315"/>
      <c r="RF103" s="315"/>
      <c r="RG103" s="315"/>
      <c r="RH103" s="315"/>
      <c r="RI103" s="315"/>
      <c r="RJ103" s="315"/>
      <c r="RK103" s="315"/>
      <c r="RL103" s="315"/>
      <c r="RM103" s="315"/>
      <c r="RN103" s="315"/>
      <c r="RO103" s="315"/>
      <c r="RP103" s="315"/>
      <c r="RQ103" s="315"/>
      <c r="RR103" s="315"/>
      <c r="RS103" s="315"/>
      <c r="RT103" s="315"/>
      <c r="RU103" s="315"/>
      <c r="RV103" s="315"/>
      <c r="RW103" s="315"/>
      <c r="RX103" s="315"/>
      <c r="RY103" s="315"/>
      <c r="RZ103" s="315"/>
      <c r="SA103" s="315"/>
      <c r="SB103" s="315"/>
      <c r="SC103" s="315"/>
      <c r="SD103" s="315"/>
      <c r="SE103" s="315"/>
      <c r="SF103" s="315"/>
      <c r="SG103" s="315"/>
      <c r="SH103" s="315"/>
      <c r="SI103" s="315"/>
      <c r="SJ103" s="315"/>
      <c r="SK103" s="315"/>
      <c r="SL103" s="315"/>
      <c r="SM103" s="315"/>
      <c r="SN103" s="315"/>
      <c r="SO103" s="315"/>
      <c r="SP103" s="315"/>
      <c r="SQ103" s="315"/>
      <c r="SR103" s="315"/>
      <c r="SS103" s="315"/>
      <c r="ST103" s="315"/>
      <c r="SU103" s="315"/>
      <c r="SV103" s="315"/>
      <c r="SW103" s="315"/>
      <c r="SX103" s="315"/>
      <c r="SY103" s="315"/>
      <c r="SZ103" s="315"/>
      <c r="TA103" s="315"/>
      <c r="TB103" s="315"/>
      <c r="TC103" s="315"/>
      <c r="TD103" s="315"/>
      <c r="TE103" s="315"/>
      <c r="TF103" s="315"/>
      <c r="TG103" s="315"/>
      <c r="TH103" s="315"/>
      <c r="TI103" s="315"/>
      <c r="TJ103" s="315"/>
      <c r="TK103" s="315"/>
      <c r="TL103" s="315"/>
      <c r="TM103" s="315"/>
      <c r="TN103" s="315"/>
      <c r="TO103" s="315"/>
      <c r="TP103" s="315"/>
      <c r="TQ103" s="315"/>
      <c r="TR103" s="315"/>
      <c r="TS103" s="315"/>
      <c r="TT103" s="315"/>
      <c r="TU103" s="315"/>
      <c r="TV103" s="315"/>
      <c r="TW103" s="315"/>
      <c r="TX103" s="315"/>
      <c r="TY103" s="315"/>
      <c r="TZ103" s="315"/>
      <c r="UA103" s="315"/>
      <c r="UB103" s="315"/>
      <c r="UC103" s="315"/>
      <c r="UD103" s="315"/>
    </row>
    <row r="104" spans="1:550" s="320" customFormat="1">
      <c r="A104" s="28" t="s">
        <v>602</v>
      </c>
      <c r="B104" s="28" t="s">
        <v>600</v>
      </c>
      <c r="C104" s="29" t="s">
        <v>242</v>
      </c>
      <c r="D104" s="29" t="s">
        <v>246</v>
      </c>
      <c r="E104" s="105" t="s">
        <v>185</v>
      </c>
      <c r="F104" s="31">
        <v>12</v>
      </c>
      <c r="G104" s="320">
        <v>116660</v>
      </c>
      <c r="H104" s="320">
        <v>52692</v>
      </c>
      <c r="I104" s="320">
        <v>4500</v>
      </c>
      <c r="J104" s="320">
        <v>15114</v>
      </c>
      <c r="K104" s="320">
        <v>244268</v>
      </c>
      <c r="L104" s="320">
        <v>267160</v>
      </c>
      <c r="M104" s="320">
        <v>19838</v>
      </c>
      <c r="N104" s="320">
        <v>-4248</v>
      </c>
      <c r="O104" s="320">
        <v>8569</v>
      </c>
      <c r="P104" s="320">
        <v>4321</v>
      </c>
      <c r="Q104" s="320">
        <v>36</v>
      </c>
      <c r="R104" s="320">
        <v>4357</v>
      </c>
      <c r="S104" s="320">
        <v>24195</v>
      </c>
      <c r="T104" s="320">
        <v>3181</v>
      </c>
      <c r="U104" s="320">
        <v>4371</v>
      </c>
      <c r="V104" s="320">
        <v>-3717</v>
      </c>
      <c r="W104" s="320">
        <v>654</v>
      </c>
      <c r="X104" s="320">
        <v>-272</v>
      </c>
      <c r="Y104" s="320">
        <v>382</v>
      </c>
      <c r="Z104" s="320">
        <v>3563</v>
      </c>
      <c r="AA104" s="320">
        <v>13</v>
      </c>
      <c r="AB104" s="320">
        <v>36</v>
      </c>
      <c r="AC104" s="320">
        <v>0</v>
      </c>
      <c r="AD104" s="320">
        <v>36</v>
      </c>
      <c r="AE104" s="320">
        <v>49</v>
      </c>
      <c r="AF104" s="320">
        <v>18</v>
      </c>
      <c r="AG104" s="320">
        <v>162</v>
      </c>
      <c r="AH104" s="320">
        <v>180</v>
      </c>
      <c r="AI104" s="320">
        <v>414</v>
      </c>
      <c r="AJ104" s="320">
        <v>453</v>
      </c>
      <c r="AK104" s="320">
        <v>867</v>
      </c>
      <c r="AL104" s="320">
        <v>3895</v>
      </c>
      <c r="AM104" s="320">
        <v>-815</v>
      </c>
      <c r="AN104" s="320">
        <v>3080</v>
      </c>
      <c r="AO104" s="320">
        <v>567</v>
      </c>
      <c r="AP104" s="320">
        <v>269</v>
      </c>
      <c r="AQ104" s="320">
        <v>836</v>
      </c>
      <c r="AR104" s="320">
        <v>0</v>
      </c>
      <c r="AS104" s="320">
        <v>0</v>
      </c>
      <c r="AT104" s="320">
        <v>0</v>
      </c>
      <c r="AU104" s="320">
        <v>27926</v>
      </c>
      <c r="AV104" s="320">
        <v>123</v>
      </c>
      <c r="AW104" s="320">
        <v>0</v>
      </c>
      <c r="AX104" s="320">
        <v>4721</v>
      </c>
      <c r="AY104" s="320">
        <v>4844</v>
      </c>
      <c r="AZ104" s="320">
        <v>0</v>
      </c>
      <c r="BA104" s="320">
        <v>4844</v>
      </c>
      <c r="BB104" s="320">
        <v>32770</v>
      </c>
      <c r="BC104" s="315">
        <v>124303</v>
      </c>
      <c r="BD104" s="315">
        <v>445</v>
      </c>
      <c r="BE104" s="315">
        <v>31674</v>
      </c>
      <c r="BF104" s="315">
        <v>1096</v>
      </c>
      <c r="BG104" s="315">
        <v>-92629</v>
      </c>
      <c r="BH104" s="315">
        <v>651</v>
      </c>
      <c r="BI104" s="320">
        <v>240311</v>
      </c>
      <c r="BJ104" s="320">
        <v>146406</v>
      </c>
      <c r="BK104" s="320">
        <v>-4721</v>
      </c>
      <c r="BL104" s="320">
        <v>141685</v>
      </c>
      <c r="BM104" s="320">
        <v>141685</v>
      </c>
      <c r="BN104" s="320">
        <v>381996</v>
      </c>
      <c r="BO104" s="320">
        <v>114017</v>
      </c>
      <c r="BP104" s="320">
        <v>4099</v>
      </c>
      <c r="BQ104" s="320">
        <v>109918</v>
      </c>
      <c r="BR104" s="320">
        <v>24030</v>
      </c>
      <c r="BS104" s="320">
        <v>7379</v>
      </c>
      <c r="BT104" s="320">
        <v>16651</v>
      </c>
      <c r="BU104" s="320">
        <v>29194</v>
      </c>
      <c r="BV104" s="320">
        <v>28579</v>
      </c>
      <c r="BW104" s="320">
        <v>615</v>
      </c>
      <c r="BX104" s="320">
        <v>20374</v>
      </c>
      <c r="BY104" s="320">
        <v>7118</v>
      </c>
      <c r="BZ104" s="320">
        <v>13256</v>
      </c>
      <c r="CA104" s="320">
        <v>8127</v>
      </c>
      <c r="CB104" s="320">
        <v>3493</v>
      </c>
      <c r="CC104" s="320">
        <v>4634</v>
      </c>
      <c r="CD104" s="320">
        <v>29560</v>
      </c>
      <c r="CE104" s="320">
        <v>5767</v>
      </c>
      <c r="CF104" s="320">
        <v>23793</v>
      </c>
      <c r="CJ104" s="320">
        <v>87093</v>
      </c>
      <c r="CK104" s="320">
        <v>19823</v>
      </c>
      <c r="CL104" s="320">
        <v>67270</v>
      </c>
      <c r="CM104" s="320">
        <v>0</v>
      </c>
      <c r="CN104" s="320">
        <v>0</v>
      </c>
      <c r="CO104" s="320">
        <v>0</v>
      </c>
      <c r="CP104" s="320">
        <v>7311</v>
      </c>
      <c r="CQ104" s="320">
        <v>2583</v>
      </c>
      <c r="CR104" s="320">
        <v>4728</v>
      </c>
      <c r="CS104" s="320">
        <v>4673</v>
      </c>
      <c r="CT104" s="320">
        <v>0</v>
      </c>
      <c r="CU104" s="320">
        <v>4673</v>
      </c>
      <c r="CV104" s="320">
        <v>1013</v>
      </c>
      <c r="CW104" s="320">
        <v>37</v>
      </c>
      <c r="CX104" s="320">
        <v>976</v>
      </c>
      <c r="CY104" s="320">
        <v>0</v>
      </c>
      <c r="CZ104" s="320">
        <v>0</v>
      </c>
      <c r="DA104" s="320">
        <v>0</v>
      </c>
      <c r="DB104" s="320">
        <v>0</v>
      </c>
      <c r="DC104" s="320">
        <v>0</v>
      </c>
      <c r="DD104" s="320">
        <v>0</v>
      </c>
      <c r="DE104" s="320">
        <v>0</v>
      </c>
      <c r="DF104" s="320">
        <v>0</v>
      </c>
      <c r="DG104" s="320">
        <v>765</v>
      </c>
      <c r="DH104" s="320">
        <v>0</v>
      </c>
      <c r="DI104" s="320">
        <v>765</v>
      </c>
      <c r="DJ104" s="320">
        <v>0</v>
      </c>
      <c r="DK104" s="320">
        <v>0</v>
      </c>
      <c r="DL104" s="320">
        <v>0</v>
      </c>
      <c r="DM104" s="320">
        <v>0</v>
      </c>
      <c r="DN104" s="320">
        <v>326157</v>
      </c>
      <c r="DO104" s="320">
        <v>78878</v>
      </c>
      <c r="DP104" s="320">
        <v>247279</v>
      </c>
      <c r="DQ104" s="320">
        <v>20554</v>
      </c>
      <c r="DR104" s="320">
        <v>24780</v>
      </c>
      <c r="DS104" s="320">
        <v>-4226</v>
      </c>
      <c r="DT104" s="320">
        <v>346711</v>
      </c>
      <c r="DU104" s="320">
        <v>103658</v>
      </c>
      <c r="DV104" s="320">
        <v>243053</v>
      </c>
      <c r="DW104" s="320">
        <v>16</v>
      </c>
      <c r="DX104" s="320">
        <v>0</v>
      </c>
      <c r="DY104" s="320">
        <v>16</v>
      </c>
      <c r="DZ104" s="320">
        <v>295</v>
      </c>
      <c r="EA104" s="320">
        <v>15660</v>
      </c>
      <c r="EB104" s="320">
        <v>796</v>
      </c>
      <c r="EC104" s="320">
        <v>9629</v>
      </c>
      <c r="ED104" s="320">
        <v>51</v>
      </c>
      <c r="EE104" s="320">
        <v>0</v>
      </c>
      <c r="EF104" s="320">
        <v>24147</v>
      </c>
      <c r="EG104" s="320">
        <v>174018</v>
      </c>
      <c r="EH104" s="320">
        <v>28033</v>
      </c>
      <c r="EI104" s="320">
        <v>42217</v>
      </c>
      <c r="EJ104" s="320">
        <v>23039</v>
      </c>
      <c r="EK104" s="320">
        <v>267307</v>
      </c>
      <c r="EL104" s="320">
        <v>123</v>
      </c>
      <c r="EM104" s="320">
        <v>54270</v>
      </c>
      <c r="EN104" s="320">
        <v>0</v>
      </c>
      <c r="EO104" s="320">
        <v>92136</v>
      </c>
      <c r="EP104" s="320">
        <v>0</v>
      </c>
      <c r="EQ104" s="320">
        <v>146529</v>
      </c>
      <c r="ER104" s="323">
        <f t="shared" si="40"/>
        <v>372000</v>
      </c>
      <c r="ES104" s="323">
        <f t="shared" si="41"/>
        <v>372123</v>
      </c>
      <c r="ET104" s="323">
        <f t="shared" si="42"/>
        <v>372086</v>
      </c>
      <c r="EU104" s="323">
        <f t="shared" si="35"/>
        <v>-86</v>
      </c>
      <c r="EV104" s="323">
        <f t="shared" si="43"/>
        <v>104816</v>
      </c>
      <c r="EW104" s="323">
        <f t="shared" si="44"/>
        <v>80036</v>
      </c>
      <c r="EX104" s="323">
        <f t="shared" si="45"/>
        <v>79999</v>
      </c>
      <c r="EY104" s="323">
        <f t="shared" si="46"/>
        <v>67270</v>
      </c>
      <c r="EZ104" s="323">
        <f t="shared" si="47"/>
        <v>49748</v>
      </c>
      <c r="FA104" s="323">
        <f t="shared" si="48"/>
        <v>53359</v>
      </c>
      <c r="FB104" s="323">
        <f t="shared" si="36"/>
        <v>-3611</v>
      </c>
      <c r="FC104" s="320">
        <v>324657</v>
      </c>
      <c r="FD104" s="320">
        <v>270727</v>
      </c>
      <c r="FE104" s="320">
        <v>15755</v>
      </c>
      <c r="FF104" s="320">
        <v>131581</v>
      </c>
      <c r="FG104" s="320">
        <v>3831</v>
      </c>
      <c r="FH104" s="320">
        <v>1316</v>
      </c>
      <c r="FI104" s="320">
        <v>19341</v>
      </c>
      <c r="FJ104" s="320">
        <v>767208</v>
      </c>
      <c r="FK104" s="320">
        <v>5770</v>
      </c>
      <c r="FL104" s="320">
        <v>1581</v>
      </c>
      <c r="FM104" s="320">
        <v>141</v>
      </c>
      <c r="FN104" s="320">
        <v>149</v>
      </c>
      <c r="FO104" s="320">
        <v>7</v>
      </c>
      <c r="FP104" s="320">
        <v>7394</v>
      </c>
      <c r="FQ104" s="320">
        <v>782250</v>
      </c>
      <c r="FR104" s="320">
        <v>35595</v>
      </c>
      <c r="FS104" s="320">
        <v>0</v>
      </c>
      <c r="FT104" s="320">
        <v>0</v>
      </c>
      <c r="FU104" s="320">
        <v>0</v>
      </c>
      <c r="FV104" s="320">
        <v>780</v>
      </c>
      <c r="FW104" s="320">
        <v>25302</v>
      </c>
      <c r="FX104" s="320">
        <v>6063</v>
      </c>
      <c r="FY104" s="320">
        <v>67740</v>
      </c>
      <c r="FZ104" s="320">
        <v>849990</v>
      </c>
      <c r="GA104" s="320">
        <v>0</v>
      </c>
      <c r="GB104" s="320">
        <v>11804</v>
      </c>
      <c r="GC104" s="320">
        <v>37869</v>
      </c>
      <c r="GD104" s="320">
        <v>0</v>
      </c>
      <c r="GE104" s="320">
        <v>0</v>
      </c>
      <c r="GF104" s="320">
        <v>0</v>
      </c>
      <c r="GG104" s="320">
        <v>49673</v>
      </c>
      <c r="GH104" s="320">
        <v>0</v>
      </c>
      <c r="GI104" s="320">
        <v>93</v>
      </c>
      <c r="GJ104" s="320">
        <v>146358</v>
      </c>
      <c r="GK104" s="320">
        <v>154704</v>
      </c>
      <c r="GL104" s="320">
        <v>84396</v>
      </c>
      <c r="GM104" s="320">
        <v>0</v>
      </c>
      <c r="GN104" s="320">
        <v>0</v>
      </c>
      <c r="GO104" s="320">
        <v>385551</v>
      </c>
      <c r="GP104" s="320">
        <v>414766</v>
      </c>
      <c r="GQ104" s="320">
        <v>32770</v>
      </c>
      <c r="GR104" s="320">
        <v>381996</v>
      </c>
      <c r="GS104" s="320">
        <v>414766</v>
      </c>
      <c r="GT104" s="320">
        <v>324657</v>
      </c>
      <c r="GU104" s="320">
        <v>780</v>
      </c>
      <c r="GV104" s="325">
        <f t="shared" si="37"/>
        <v>250904</v>
      </c>
      <c r="GW104" s="325">
        <f t="shared" si="38"/>
        <v>41658</v>
      </c>
      <c r="GX104" s="325">
        <f t="shared" si="39"/>
        <v>209246</v>
      </c>
      <c r="GY104" s="315">
        <v>8555</v>
      </c>
      <c r="GZ104" s="315"/>
      <c r="HA104" s="315"/>
      <c r="HB104" s="323">
        <f t="shared" si="49"/>
        <v>24215</v>
      </c>
      <c r="HC104" s="315"/>
      <c r="HD104" s="315"/>
      <c r="HE104" s="315"/>
      <c r="HF104" s="315"/>
      <c r="HG104" s="315"/>
      <c r="HH104" s="315"/>
      <c r="HI104" s="315"/>
      <c r="HJ104" s="315"/>
      <c r="HK104" s="315"/>
      <c r="HL104" s="315"/>
      <c r="HM104" s="315"/>
      <c r="HN104" s="315"/>
      <c r="HO104" s="315"/>
      <c r="HP104" s="315"/>
      <c r="HQ104" s="315"/>
      <c r="HR104" s="315"/>
      <c r="HS104" s="315"/>
      <c r="HT104" s="315"/>
      <c r="HU104" s="315"/>
      <c r="HV104" s="315"/>
      <c r="HW104" s="315"/>
      <c r="HX104" s="315"/>
      <c r="HY104" s="315"/>
      <c r="HZ104" s="315"/>
      <c r="IA104" s="315"/>
      <c r="IB104" s="315"/>
      <c r="IC104" s="315"/>
      <c r="ID104" s="315"/>
      <c r="IE104" s="315"/>
      <c r="IF104" s="315"/>
      <c r="IG104" s="315"/>
      <c r="IH104" s="315"/>
      <c r="II104" s="315"/>
      <c r="IJ104" s="315"/>
      <c r="IK104" s="315"/>
      <c r="IL104" s="315"/>
      <c r="IM104" s="315"/>
      <c r="IN104" s="315"/>
      <c r="IO104" s="315"/>
      <c r="IP104" s="315"/>
      <c r="IQ104" s="315"/>
      <c r="IR104" s="315"/>
      <c r="IS104" s="315"/>
      <c r="IT104" s="315"/>
      <c r="IU104" s="315"/>
      <c r="IV104" s="315"/>
      <c r="IW104" s="315"/>
      <c r="IX104" s="315"/>
      <c r="IY104" s="315"/>
      <c r="IZ104" s="315"/>
      <c r="JA104" s="315"/>
      <c r="JB104" s="315"/>
      <c r="JC104" s="315"/>
      <c r="JD104" s="315"/>
      <c r="JE104" s="315"/>
      <c r="JF104" s="315"/>
      <c r="JG104" s="315"/>
      <c r="JH104" s="315"/>
      <c r="JI104" s="315"/>
      <c r="JJ104" s="315"/>
      <c r="JK104" s="315"/>
      <c r="JL104" s="315"/>
      <c r="JM104" s="315"/>
      <c r="JN104" s="315"/>
      <c r="JO104" s="315"/>
      <c r="JP104" s="315"/>
      <c r="JQ104" s="315"/>
      <c r="JR104" s="315"/>
      <c r="JS104" s="315"/>
      <c r="JT104" s="315"/>
      <c r="JU104" s="315"/>
      <c r="JV104" s="315"/>
      <c r="JW104" s="315"/>
      <c r="JX104" s="315"/>
      <c r="JY104" s="315"/>
      <c r="JZ104" s="315"/>
      <c r="KA104" s="315"/>
      <c r="KB104" s="315"/>
      <c r="KC104" s="315"/>
      <c r="KD104" s="315"/>
      <c r="KE104" s="315"/>
      <c r="KF104" s="315"/>
      <c r="KG104" s="315"/>
      <c r="KH104" s="315"/>
      <c r="KI104" s="315"/>
      <c r="KJ104" s="315"/>
      <c r="KK104" s="315"/>
      <c r="KL104" s="315"/>
      <c r="KM104" s="315"/>
      <c r="KN104" s="315"/>
      <c r="KO104" s="315"/>
      <c r="KP104" s="315"/>
      <c r="KQ104" s="315"/>
      <c r="KR104" s="315"/>
      <c r="KS104" s="315"/>
      <c r="KT104" s="315"/>
      <c r="KU104" s="315"/>
      <c r="KV104" s="315"/>
      <c r="KW104" s="315"/>
      <c r="KX104" s="315"/>
      <c r="KY104" s="315"/>
      <c r="KZ104" s="315"/>
      <c r="LA104" s="315"/>
      <c r="LB104" s="315"/>
      <c r="LC104" s="315"/>
      <c r="LD104" s="315"/>
      <c r="LE104" s="315"/>
      <c r="LF104" s="315"/>
      <c r="LG104" s="315"/>
      <c r="LH104" s="315"/>
      <c r="LI104" s="315"/>
      <c r="LJ104" s="315"/>
      <c r="LK104" s="315"/>
      <c r="LL104" s="315"/>
      <c r="LM104" s="315"/>
      <c r="LN104" s="315"/>
      <c r="LO104" s="315"/>
      <c r="LP104" s="315"/>
      <c r="LQ104" s="315"/>
      <c r="LR104" s="315"/>
      <c r="LS104" s="315"/>
      <c r="LT104" s="315"/>
      <c r="LU104" s="315"/>
      <c r="LV104" s="315"/>
      <c r="LW104" s="315"/>
      <c r="LX104" s="315"/>
      <c r="LY104" s="315"/>
      <c r="LZ104" s="315"/>
      <c r="MA104" s="315"/>
      <c r="MB104" s="315"/>
      <c r="MC104" s="315"/>
      <c r="MD104" s="315"/>
      <c r="ME104" s="315"/>
      <c r="MF104" s="315"/>
      <c r="MG104" s="315"/>
      <c r="MH104" s="315"/>
      <c r="MI104" s="315"/>
      <c r="MJ104" s="315"/>
      <c r="MK104" s="315"/>
      <c r="ML104" s="315"/>
      <c r="MM104" s="315"/>
      <c r="MN104" s="315"/>
      <c r="MO104" s="315"/>
      <c r="MP104" s="315"/>
      <c r="MQ104" s="315"/>
      <c r="MR104" s="315"/>
      <c r="MS104" s="315"/>
      <c r="MT104" s="315"/>
      <c r="MU104" s="315"/>
      <c r="MV104" s="315"/>
      <c r="MW104" s="315"/>
      <c r="MX104" s="315"/>
      <c r="MY104" s="315"/>
      <c r="MZ104" s="315"/>
      <c r="NA104" s="315"/>
      <c r="NB104" s="315"/>
      <c r="NC104" s="315"/>
      <c r="ND104" s="315"/>
      <c r="NE104" s="315"/>
      <c r="NF104" s="315"/>
      <c r="NG104" s="315"/>
      <c r="NH104" s="315"/>
      <c r="NI104" s="315"/>
      <c r="NJ104" s="315"/>
      <c r="NK104" s="315"/>
      <c r="NL104" s="315"/>
      <c r="NM104" s="315"/>
      <c r="NN104" s="315"/>
      <c r="NO104" s="315"/>
      <c r="NP104" s="315"/>
      <c r="NQ104" s="315"/>
      <c r="NR104" s="315"/>
      <c r="NS104" s="315"/>
      <c r="NT104" s="315"/>
      <c r="NU104" s="315"/>
      <c r="NV104" s="315"/>
      <c r="NW104" s="315"/>
      <c r="NX104" s="315"/>
      <c r="NY104" s="315"/>
      <c r="NZ104" s="315"/>
      <c r="OA104" s="315"/>
      <c r="OB104" s="315"/>
      <c r="OC104" s="315"/>
      <c r="OD104" s="315"/>
      <c r="OE104" s="315"/>
      <c r="OF104" s="315"/>
      <c r="OG104" s="315"/>
      <c r="OH104" s="315"/>
      <c r="OI104" s="315"/>
      <c r="OJ104" s="315"/>
      <c r="OK104" s="315"/>
      <c r="OL104" s="315"/>
      <c r="OM104" s="315"/>
      <c r="ON104" s="315"/>
      <c r="OO104" s="315"/>
      <c r="OP104" s="315"/>
      <c r="OQ104" s="315"/>
      <c r="OR104" s="315"/>
      <c r="OS104" s="315"/>
      <c r="OT104" s="315"/>
      <c r="OU104" s="315"/>
      <c r="OV104" s="315"/>
      <c r="OW104" s="315"/>
      <c r="OX104" s="315"/>
      <c r="OY104" s="315"/>
      <c r="OZ104" s="315"/>
      <c r="PA104" s="315"/>
      <c r="PB104" s="315"/>
      <c r="PC104" s="315"/>
      <c r="PD104" s="315"/>
      <c r="PE104" s="315"/>
      <c r="PF104" s="315"/>
      <c r="PG104" s="315"/>
      <c r="PH104" s="315"/>
      <c r="PI104" s="315"/>
      <c r="PJ104" s="315"/>
      <c r="PK104" s="315"/>
      <c r="PL104" s="315"/>
      <c r="PM104" s="315"/>
      <c r="PN104" s="315"/>
      <c r="PO104" s="315"/>
      <c r="PP104" s="315"/>
      <c r="PQ104" s="315"/>
      <c r="PR104" s="315"/>
      <c r="PS104" s="315"/>
      <c r="PT104" s="315"/>
      <c r="PU104" s="315"/>
      <c r="PV104" s="315"/>
      <c r="PW104" s="315"/>
      <c r="PX104" s="315"/>
      <c r="PY104" s="315"/>
      <c r="PZ104" s="315"/>
      <c r="QA104" s="315"/>
      <c r="QB104" s="315"/>
      <c r="QC104" s="315"/>
      <c r="QD104" s="315"/>
      <c r="QE104" s="315"/>
      <c r="QF104" s="315"/>
      <c r="QG104" s="315"/>
      <c r="QH104" s="315"/>
      <c r="QI104" s="315"/>
      <c r="QJ104" s="315"/>
      <c r="QK104" s="315"/>
      <c r="QL104" s="315"/>
      <c r="QM104" s="315"/>
      <c r="QN104" s="315"/>
      <c r="QO104" s="315"/>
      <c r="QP104" s="315"/>
      <c r="QQ104" s="315"/>
      <c r="QR104" s="315"/>
      <c r="QS104" s="315"/>
      <c r="QT104" s="315"/>
      <c r="QU104" s="315"/>
      <c r="QV104" s="315"/>
      <c r="QW104" s="315"/>
      <c r="QX104" s="315"/>
      <c r="QY104" s="315"/>
      <c r="QZ104" s="315"/>
      <c r="RA104" s="315"/>
      <c r="RB104" s="315"/>
      <c r="RC104" s="315"/>
      <c r="RD104" s="315"/>
      <c r="RE104" s="315"/>
      <c r="RF104" s="315"/>
      <c r="RG104" s="315"/>
      <c r="RH104" s="315"/>
      <c r="RI104" s="315"/>
      <c r="RJ104" s="315"/>
      <c r="RK104" s="315"/>
      <c r="RL104" s="315"/>
      <c r="RM104" s="315"/>
      <c r="RN104" s="315"/>
      <c r="RO104" s="315"/>
      <c r="RP104" s="315"/>
      <c r="RQ104" s="315"/>
      <c r="RR104" s="315"/>
      <c r="RS104" s="315"/>
      <c r="RT104" s="315"/>
      <c r="RU104" s="315"/>
      <c r="RV104" s="315"/>
      <c r="RW104" s="315"/>
      <c r="RX104" s="315"/>
      <c r="RY104" s="315"/>
      <c r="RZ104" s="315"/>
      <c r="SA104" s="315"/>
      <c r="SB104" s="315"/>
      <c r="SC104" s="315"/>
      <c r="SD104" s="315"/>
      <c r="SE104" s="315"/>
      <c r="SF104" s="315"/>
      <c r="SG104" s="315"/>
      <c r="SH104" s="315"/>
      <c r="SI104" s="315"/>
      <c r="SJ104" s="315"/>
      <c r="SK104" s="315"/>
      <c r="SL104" s="315"/>
      <c r="SM104" s="315"/>
      <c r="SN104" s="315"/>
      <c r="SO104" s="315"/>
      <c r="SP104" s="315"/>
      <c r="SQ104" s="315"/>
      <c r="SR104" s="315"/>
      <c r="SS104" s="315"/>
      <c r="ST104" s="315"/>
      <c r="SU104" s="315"/>
      <c r="SV104" s="315"/>
      <c r="SW104" s="315"/>
      <c r="SX104" s="315"/>
      <c r="SY104" s="315"/>
      <c r="SZ104" s="315"/>
      <c r="TA104" s="315"/>
      <c r="TB104" s="315"/>
      <c r="TC104" s="315"/>
      <c r="TD104" s="315"/>
      <c r="TE104" s="315"/>
      <c r="TF104" s="315"/>
      <c r="TG104" s="315"/>
      <c r="TH104" s="315"/>
      <c r="TI104" s="315"/>
      <c r="TJ104" s="315"/>
      <c r="TK104" s="315"/>
      <c r="TL104" s="315"/>
      <c r="TM104" s="315"/>
      <c r="TN104" s="315"/>
      <c r="TO104" s="315"/>
      <c r="TP104" s="315"/>
      <c r="TQ104" s="315"/>
      <c r="TR104" s="315"/>
      <c r="TS104" s="315"/>
      <c r="TT104" s="315"/>
      <c r="TU104" s="315"/>
      <c r="TV104" s="315"/>
      <c r="TW104" s="315"/>
      <c r="TX104" s="315"/>
      <c r="TY104" s="315"/>
      <c r="TZ104" s="315"/>
      <c r="UA104" s="315"/>
      <c r="UB104" s="315"/>
      <c r="UC104" s="315"/>
      <c r="UD104" s="315"/>
    </row>
    <row r="105" spans="1:550" s="320" customFormat="1">
      <c r="A105" s="28" t="s">
        <v>603</v>
      </c>
      <c r="B105" s="28" t="s">
        <v>600</v>
      </c>
      <c r="C105" s="29" t="s">
        <v>242</v>
      </c>
      <c r="D105" s="29" t="s">
        <v>247</v>
      </c>
      <c r="E105" s="105" t="s">
        <v>185</v>
      </c>
      <c r="F105" s="31">
        <v>12</v>
      </c>
      <c r="G105" s="320">
        <v>87660</v>
      </c>
      <c r="H105" s="320">
        <v>40857</v>
      </c>
      <c r="I105" s="320">
        <v>3700</v>
      </c>
      <c r="J105" s="320">
        <v>10565</v>
      </c>
      <c r="K105" s="320">
        <v>249250</v>
      </c>
      <c r="L105" s="320">
        <v>249250</v>
      </c>
      <c r="M105" s="320">
        <v>44041</v>
      </c>
      <c r="N105" s="320">
        <v>4581</v>
      </c>
      <c r="O105" s="320">
        <v>-2900</v>
      </c>
      <c r="P105" s="320">
        <v>1681</v>
      </c>
      <c r="Q105" s="320">
        <v>345</v>
      </c>
      <c r="R105" s="320">
        <v>2026</v>
      </c>
      <c r="S105" s="320">
        <v>46067</v>
      </c>
      <c r="T105" s="320">
        <v>0</v>
      </c>
      <c r="U105" s="320">
        <v>0</v>
      </c>
      <c r="V105" s="320">
        <v>0</v>
      </c>
      <c r="W105" s="320">
        <v>0</v>
      </c>
      <c r="X105" s="320">
        <v>0</v>
      </c>
      <c r="Y105" s="320">
        <v>0</v>
      </c>
      <c r="Z105" s="320">
        <v>0</v>
      </c>
      <c r="AA105" s="320">
        <v>0</v>
      </c>
      <c r="AB105" s="320">
        <v>0</v>
      </c>
      <c r="AC105" s="320">
        <v>0</v>
      </c>
      <c r="AD105" s="320">
        <v>0</v>
      </c>
      <c r="AE105" s="320">
        <v>0</v>
      </c>
      <c r="AF105" s="320">
        <v>0</v>
      </c>
      <c r="AG105" s="320">
        <v>0</v>
      </c>
      <c r="AH105" s="320">
        <v>0</v>
      </c>
      <c r="AI105" s="320">
        <v>3460</v>
      </c>
      <c r="AJ105" s="320">
        <v>282</v>
      </c>
      <c r="AK105" s="320">
        <v>3742</v>
      </c>
      <c r="AL105" s="320">
        <v>1025</v>
      </c>
      <c r="AM105" s="320">
        <v>-356</v>
      </c>
      <c r="AN105" s="320">
        <v>669</v>
      </c>
      <c r="AO105" s="320">
        <v>0</v>
      </c>
      <c r="AP105" s="320">
        <v>0</v>
      </c>
      <c r="AQ105" s="320">
        <v>0</v>
      </c>
      <c r="AR105" s="320">
        <v>0</v>
      </c>
      <c r="AS105" s="320">
        <v>0</v>
      </c>
      <c r="AT105" s="320">
        <v>0</v>
      </c>
      <c r="AU105" s="320">
        <v>48526</v>
      </c>
      <c r="AV105" s="320">
        <v>4581</v>
      </c>
      <c r="AW105" s="320">
        <v>0</v>
      </c>
      <c r="AX105" s="320">
        <v>-2470</v>
      </c>
      <c r="AY105" s="320">
        <v>2111</v>
      </c>
      <c r="AZ105" s="320">
        <v>-159</v>
      </c>
      <c r="BA105" s="320">
        <v>1952</v>
      </c>
      <c r="BB105" s="320">
        <v>50478</v>
      </c>
      <c r="BC105" s="315">
        <v>88685</v>
      </c>
      <c r="BD105" s="315">
        <v>3460</v>
      </c>
      <c r="BE105" s="315">
        <v>46736</v>
      </c>
      <c r="BF105" s="315">
        <v>3742</v>
      </c>
      <c r="BG105" s="315">
        <v>-41949</v>
      </c>
      <c r="BH105" s="315">
        <v>282</v>
      </c>
      <c r="BI105" s="320">
        <v>126299</v>
      </c>
      <c r="BJ105" s="320">
        <v>-18449</v>
      </c>
      <c r="BK105" s="320">
        <v>2470</v>
      </c>
      <c r="BL105" s="320">
        <v>-15979</v>
      </c>
      <c r="BM105" s="320">
        <v>-15820</v>
      </c>
      <c r="BN105" s="320">
        <v>110479</v>
      </c>
      <c r="BO105" s="320">
        <v>111565</v>
      </c>
      <c r="BP105" s="320">
        <v>6921</v>
      </c>
      <c r="BQ105" s="320">
        <v>104644</v>
      </c>
      <c r="BR105" s="320">
        <v>26022</v>
      </c>
      <c r="BS105" s="320">
        <v>4281</v>
      </c>
      <c r="BT105" s="320">
        <v>21741</v>
      </c>
      <c r="BU105" s="320">
        <v>34810</v>
      </c>
      <c r="BV105" s="320">
        <v>28601</v>
      </c>
      <c r="BW105" s="320">
        <v>6209</v>
      </c>
      <c r="BX105" s="320">
        <v>12676</v>
      </c>
      <c r="BY105" s="320">
        <v>2263</v>
      </c>
      <c r="BZ105" s="320">
        <v>10413</v>
      </c>
      <c r="CA105" s="320">
        <v>10735</v>
      </c>
      <c r="CB105" s="320">
        <v>5660</v>
      </c>
      <c r="CC105" s="320">
        <v>5075</v>
      </c>
      <c r="CD105" s="320">
        <v>25517</v>
      </c>
      <c r="CE105" s="320">
        <v>6980</v>
      </c>
      <c r="CF105" s="320">
        <v>18537</v>
      </c>
      <c r="CJ105" s="320">
        <v>72584</v>
      </c>
      <c r="CK105" s="320">
        <v>10645</v>
      </c>
      <c r="CL105" s="320">
        <v>61939</v>
      </c>
      <c r="CM105" s="320">
        <v>7903</v>
      </c>
      <c r="CN105" s="320">
        <v>4852</v>
      </c>
      <c r="CO105" s="320">
        <v>3051</v>
      </c>
      <c r="CP105" s="320">
        <v>2859</v>
      </c>
      <c r="CQ105" s="320">
        <v>1280</v>
      </c>
      <c r="CR105" s="320">
        <v>1579</v>
      </c>
      <c r="CS105" s="320">
        <v>4537</v>
      </c>
      <c r="CT105" s="320">
        <v>95</v>
      </c>
      <c r="CU105" s="320">
        <v>4442</v>
      </c>
      <c r="CV105" s="320">
        <v>1758</v>
      </c>
      <c r="CW105" s="320">
        <v>0</v>
      </c>
      <c r="CX105" s="320">
        <v>1758</v>
      </c>
      <c r="CY105" s="320">
        <v>0</v>
      </c>
      <c r="CZ105" s="320">
        <v>0</v>
      </c>
      <c r="DA105" s="320">
        <v>0</v>
      </c>
      <c r="DB105" s="320">
        <v>0</v>
      </c>
      <c r="DC105" s="320">
        <v>0</v>
      </c>
      <c r="DD105" s="320">
        <v>0</v>
      </c>
      <c r="DE105" s="320">
        <v>0</v>
      </c>
      <c r="DF105" s="320">
        <v>0</v>
      </c>
      <c r="DG105" s="320">
        <v>0</v>
      </c>
      <c r="DH105" s="320">
        <v>0</v>
      </c>
      <c r="DI105" s="320">
        <v>0</v>
      </c>
      <c r="DJ105" s="320">
        <v>0</v>
      </c>
      <c r="DK105" s="320">
        <v>0</v>
      </c>
      <c r="DL105" s="320">
        <v>0</v>
      </c>
      <c r="DM105" s="320">
        <v>0</v>
      </c>
      <c r="DN105" s="320">
        <v>310966</v>
      </c>
      <c r="DO105" s="320">
        <v>71578</v>
      </c>
      <c r="DP105" s="320">
        <v>239388</v>
      </c>
      <c r="DQ105" s="320">
        <v>0</v>
      </c>
      <c r="DR105" s="320">
        <v>0</v>
      </c>
      <c r="DS105" s="320">
        <v>0</v>
      </c>
      <c r="DT105" s="320">
        <v>310966</v>
      </c>
      <c r="DU105" s="320">
        <v>71578</v>
      </c>
      <c r="DV105" s="320">
        <v>239388</v>
      </c>
      <c r="DW105" s="320">
        <v>142</v>
      </c>
      <c r="DX105" s="320">
        <v>-1016</v>
      </c>
      <c r="DY105" s="320">
        <v>-874</v>
      </c>
      <c r="DZ105" s="320">
        <v>0</v>
      </c>
      <c r="EA105" s="320">
        <v>18116</v>
      </c>
      <c r="EB105" s="320">
        <v>2432</v>
      </c>
      <c r="EC105" s="320">
        <v>5161</v>
      </c>
      <c r="ED105" s="320">
        <v>0</v>
      </c>
      <c r="EE105" s="320">
        <v>0</v>
      </c>
      <c r="EF105" s="320">
        <v>20845</v>
      </c>
      <c r="EG105" s="320">
        <v>174877</v>
      </c>
      <c r="EH105" s="320">
        <v>31002</v>
      </c>
      <c r="EI105" s="320">
        <v>43371</v>
      </c>
      <c r="EJ105" s="320">
        <v>16438</v>
      </c>
      <c r="EK105" s="320">
        <v>265688</v>
      </c>
      <c r="EL105" s="320">
        <v>4581</v>
      </c>
      <c r="EM105" s="320">
        <v>-774</v>
      </c>
      <c r="EN105" s="320">
        <v>0</v>
      </c>
      <c r="EO105" s="320">
        <v>-17675</v>
      </c>
      <c r="EP105" s="320">
        <v>0</v>
      </c>
      <c r="EQ105" s="320">
        <v>-13868</v>
      </c>
      <c r="ER105" s="323">
        <f t="shared" si="40"/>
        <v>334243</v>
      </c>
      <c r="ES105" s="323">
        <f t="shared" si="41"/>
        <v>339840</v>
      </c>
      <c r="ET105" s="323">
        <f t="shared" si="42"/>
        <v>339840</v>
      </c>
      <c r="EU105" s="323">
        <f t="shared" si="35"/>
        <v>-5597</v>
      </c>
      <c r="EV105" s="323">
        <f t="shared" si="43"/>
        <v>74152</v>
      </c>
      <c r="EW105" s="323">
        <f t="shared" si="44"/>
        <v>74152</v>
      </c>
      <c r="EX105" s="323">
        <f t="shared" si="45"/>
        <v>74152</v>
      </c>
      <c r="EY105" s="323">
        <f t="shared" si="46"/>
        <v>61939</v>
      </c>
      <c r="EZ105" s="323">
        <f t="shared" si="47"/>
        <v>34810</v>
      </c>
      <c r="FA105" s="323">
        <f t="shared" si="48"/>
        <v>28601</v>
      </c>
      <c r="FB105" s="323">
        <f t="shared" si="36"/>
        <v>6209</v>
      </c>
      <c r="FC105" s="320">
        <v>0</v>
      </c>
      <c r="FD105" s="320">
        <v>281317</v>
      </c>
      <c r="FE105" s="320">
        <v>11088</v>
      </c>
      <c r="FF105" s="320">
        <v>183985</v>
      </c>
      <c r="FG105" s="320">
        <v>1669</v>
      </c>
      <c r="FH105" s="320">
        <v>3992</v>
      </c>
      <c r="FI105" s="320">
        <v>30223</v>
      </c>
      <c r="FJ105" s="320">
        <v>512274</v>
      </c>
      <c r="FK105" s="320">
        <v>1371</v>
      </c>
      <c r="FL105" s="320">
        <v>7919</v>
      </c>
      <c r="FM105" s="320">
        <v>647</v>
      </c>
      <c r="FN105" s="320">
        <v>0</v>
      </c>
      <c r="FO105" s="320">
        <v>0</v>
      </c>
      <c r="FP105" s="320">
        <v>4849</v>
      </c>
      <c r="FQ105" s="320">
        <v>527060</v>
      </c>
      <c r="FR105" s="320">
        <v>30000</v>
      </c>
      <c r="FS105" s="320">
        <v>0</v>
      </c>
      <c r="FT105" s="320">
        <v>25</v>
      </c>
      <c r="FU105" s="320">
        <v>0</v>
      </c>
      <c r="FV105" s="320">
        <v>334</v>
      </c>
      <c r="FW105" s="320">
        <v>16914</v>
      </c>
      <c r="FX105" s="320">
        <v>23846</v>
      </c>
      <c r="FY105" s="320">
        <v>71119</v>
      </c>
      <c r="FZ105" s="320">
        <v>598179</v>
      </c>
      <c r="GA105" s="320">
        <v>0</v>
      </c>
      <c r="GB105" s="320">
        <v>35607</v>
      </c>
      <c r="GC105" s="320">
        <v>35577</v>
      </c>
      <c r="GD105" s="320">
        <v>1410</v>
      </c>
      <c r="GE105" s="320">
        <v>146</v>
      </c>
      <c r="GF105" s="320">
        <v>0</v>
      </c>
      <c r="GG105" s="320">
        <v>72740</v>
      </c>
      <c r="GH105" s="320">
        <v>0</v>
      </c>
      <c r="GI105" s="320">
        <v>1566</v>
      </c>
      <c r="GJ105" s="320">
        <v>144738</v>
      </c>
      <c r="GK105" s="320">
        <v>141435</v>
      </c>
      <c r="GL105" s="320">
        <v>76743</v>
      </c>
      <c r="GM105" s="320">
        <v>0</v>
      </c>
      <c r="GN105" s="320">
        <v>0</v>
      </c>
      <c r="GO105" s="320">
        <v>364482</v>
      </c>
      <c r="GP105" s="320">
        <v>160957</v>
      </c>
      <c r="GQ105" s="320">
        <v>50478</v>
      </c>
      <c r="GR105" s="320">
        <v>110479</v>
      </c>
      <c r="GS105" s="320">
        <v>160957</v>
      </c>
      <c r="GT105" s="320">
        <v>0</v>
      </c>
      <c r="GU105" s="320">
        <v>334</v>
      </c>
      <c r="GV105" s="325">
        <f t="shared" si="37"/>
        <v>253785</v>
      </c>
      <c r="GW105" s="325">
        <f t="shared" si="38"/>
        <v>53846</v>
      </c>
      <c r="GX105" s="325">
        <f t="shared" si="39"/>
        <v>199939</v>
      </c>
      <c r="GY105" s="315">
        <v>19577</v>
      </c>
      <c r="GZ105" s="315"/>
      <c r="HA105" s="315"/>
      <c r="HB105" s="323">
        <f t="shared" si="49"/>
        <v>37693</v>
      </c>
      <c r="HC105" s="315"/>
      <c r="HD105" s="315"/>
      <c r="HE105" s="315"/>
      <c r="HF105" s="315"/>
      <c r="HG105" s="315"/>
      <c r="HH105" s="315"/>
      <c r="HI105" s="315"/>
      <c r="HJ105" s="315"/>
      <c r="HK105" s="315"/>
      <c r="HL105" s="315"/>
      <c r="HM105" s="315"/>
      <c r="HN105" s="315"/>
      <c r="HO105" s="315"/>
      <c r="HP105" s="315"/>
      <c r="HQ105" s="315"/>
      <c r="HR105" s="315"/>
      <c r="HS105" s="315"/>
      <c r="HT105" s="315"/>
      <c r="HU105" s="315"/>
      <c r="HV105" s="315"/>
      <c r="HW105" s="315"/>
      <c r="HX105" s="315"/>
      <c r="HY105" s="315"/>
      <c r="HZ105" s="315"/>
      <c r="IA105" s="315"/>
      <c r="IB105" s="315"/>
      <c r="IC105" s="315"/>
      <c r="ID105" s="315"/>
      <c r="IE105" s="315"/>
      <c r="IF105" s="315"/>
      <c r="IG105" s="315"/>
      <c r="IH105" s="315"/>
      <c r="II105" s="315"/>
      <c r="IJ105" s="315"/>
      <c r="IK105" s="315"/>
      <c r="IL105" s="315"/>
      <c r="IM105" s="315"/>
      <c r="IN105" s="315"/>
      <c r="IO105" s="315"/>
      <c r="IP105" s="315"/>
      <c r="IQ105" s="315"/>
      <c r="IR105" s="315"/>
      <c r="IS105" s="315"/>
      <c r="IT105" s="315"/>
      <c r="IU105" s="315"/>
      <c r="IV105" s="315"/>
      <c r="IW105" s="315"/>
      <c r="IX105" s="315"/>
      <c r="IY105" s="315"/>
      <c r="IZ105" s="315"/>
      <c r="JA105" s="315"/>
      <c r="JB105" s="315"/>
      <c r="JC105" s="315"/>
      <c r="JD105" s="315"/>
      <c r="JE105" s="315"/>
      <c r="JF105" s="315"/>
      <c r="JG105" s="315"/>
      <c r="JH105" s="315"/>
      <c r="JI105" s="315"/>
      <c r="JJ105" s="315"/>
      <c r="JK105" s="315"/>
      <c r="JL105" s="315"/>
      <c r="JM105" s="315"/>
      <c r="JN105" s="315"/>
      <c r="JO105" s="315"/>
      <c r="JP105" s="315"/>
      <c r="JQ105" s="315"/>
      <c r="JR105" s="315"/>
      <c r="JS105" s="315"/>
      <c r="JT105" s="315"/>
      <c r="JU105" s="315"/>
      <c r="JV105" s="315"/>
      <c r="JW105" s="315"/>
      <c r="JX105" s="315"/>
      <c r="JY105" s="315"/>
      <c r="JZ105" s="315"/>
      <c r="KA105" s="315"/>
      <c r="KB105" s="315"/>
      <c r="KC105" s="315"/>
      <c r="KD105" s="315"/>
      <c r="KE105" s="315"/>
      <c r="KF105" s="315"/>
      <c r="KG105" s="315"/>
      <c r="KH105" s="315"/>
      <c r="KI105" s="315"/>
      <c r="KJ105" s="315"/>
      <c r="KK105" s="315"/>
      <c r="KL105" s="315"/>
      <c r="KM105" s="315"/>
      <c r="KN105" s="315"/>
      <c r="KO105" s="315"/>
      <c r="KP105" s="315"/>
      <c r="KQ105" s="315"/>
      <c r="KR105" s="315"/>
      <c r="KS105" s="315"/>
      <c r="KT105" s="315"/>
      <c r="KU105" s="315"/>
      <c r="KV105" s="315"/>
      <c r="KW105" s="315"/>
      <c r="KX105" s="315"/>
      <c r="KY105" s="315"/>
      <c r="KZ105" s="315"/>
      <c r="LA105" s="315"/>
      <c r="LB105" s="315"/>
      <c r="LC105" s="315"/>
      <c r="LD105" s="315"/>
      <c r="LE105" s="315"/>
      <c r="LF105" s="315"/>
      <c r="LG105" s="315"/>
      <c r="LH105" s="315"/>
      <c r="LI105" s="315"/>
      <c r="LJ105" s="315"/>
      <c r="LK105" s="315"/>
      <c r="LL105" s="315"/>
      <c r="LM105" s="315"/>
      <c r="LN105" s="315"/>
      <c r="LO105" s="315"/>
      <c r="LP105" s="315"/>
      <c r="LQ105" s="315"/>
      <c r="LR105" s="315"/>
      <c r="LS105" s="315"/>
      <c r="LT105" s="315"/>
      <c r="LU105" s="315"/>
      <c r="LV105" s="315"/>
      <c r="LW105" s="315"/>
      <c r="LX105" s="315"/>
      <c r="LY105" s="315"/>
      <c r="LZ105" s="315"/>
      <c r="MA105" s="315"/>
      <c r="MB105" s="315"/>
      <c r="MC105" s="315"/>
      <c r="MD105" s="315"/>
      <c r="ME105" s="315"/>
      <c r="MF105" s="315"/>
      <c r="MG105" s="315"/>
      <c r="MH105" s="315"/>
      <c r="MI105" s="315"/>
      <c r="MJ105" s="315"/>
      <c r="MK105" s="315"/>
      <c r="ML105" s="315"/>
      <c r="MM105" s="315"/>
      <c r="MN105" s="315"/>
      <c r="MO105" s="315"/>
      <c r="MP105" s="315"/>
      <c r="MQ105" s="315"/>
      <c r="MR105" s="315"/>
      <c r="MS105" s="315"/>
      <c r="MT105" s="315"/>
      <c r="MU105" s="315"/>
      <c r="MV105" s="315"/>
      <c r="MW105" s="315"/>
      <c r="MX105" s="315"/>
      <c r="MY105" s="315"/>
      <c r="MZ105" s="315"/>
      <c r="NA105" s="315"/>
      <c r="NB105" s="315"/>
      <c r="NC105" s="315"/>
      <c r="ND105" s="315"/>
      <c r="NE105" s="315"/>
      <c r="NF105" s="315"/>
      <c r="NG105" s="315"/>
      <c r="NH105" s="315"/>
      <c r="NI105" s="315"/>
      <c r="NJ105" s="315"/>
      <c r="NK105" s="315"/>
      <c r="NL105" s="315"/>
      <c r="NM105" s="315"/>
      <c r="NN105" s="315"/>
      <c r="NO105" s="315"/>
      <c r="NP105" s="315"/>
      <c r="NQ105" s="315"/>
      <c r="NR105" s="315"/>
      <c r="NS105" s="315"/>
      <c r="NT105" s="315"/>
      <c r="NU105" s="315"/>
      <c r="NV105" s="315"/>
      <c r="NW105" s="315"/>
      <c r="NX105" s="315"/>
      <c r="NY105" s="315"/>
      <c r="NZ105" s="315"/>
      <c r="OA105" s="315"/>
      <c r="OB105" s="315"/>
      <c r="OC105" s="315"/>
      <c r="OD105" s="315"/>
      <c r="OE105" s="315"/>
      <c r="OF105" s="315"/>
      <c r="OG105" s="315"/>
      <c r="OH105" s="315"/>
      <c r="OI105" s="315"/>
      <c r="OJ105" s="315"/>
      <c r="OK105" s="315"/>
      <c r="OL105" s="315"/>
      <c r="OM105" s="315"/>
      <c r="ON105" s="315"/>
      <c r="OO105" s="315"/>
      <c r="OP105" s="315"/>
      <c r="OQ105" s="315"/>
      <c r="OR105" s="315"/>
      <c r="OS105" s="315"/>
      <c r="OT105" s="315"/>
      <c r="OU105" s="315"/>
      <c r="OV105" s="315"/>
      <c r="OW105" s="315"/>
      <c r="OX105" s="315"/>
      <c r="OY105" s="315"/>
      <c r="OZ105" s="315"/>
      <c r="PA105" s="315"/>
      <c r="PB105" s="315"/>
      <c r="PC105" s="315"/>
      <c r="PD105" s="315"/>
      <c r="PE105" s="315"/>
      <c r="PF105" s="315"/>
      <c r="PG105" s="315"/>
      <c r="PH105" s="315"/>
      <c r="PI105" s="315"/>
      <c r="PJ105" s="315"/>
      <c r="PK105" s="315"/>
      <c r="PL105" s="315"/>
      <c r="PM105" s="315"/>
      <c r="PN105" s="315"/>
      <c r="PO105" s="315"/>
      <c r="PP105" s="315"/>
      <c r="PQ105" s="315"/>
      <c r="PR105" s="315"/>
      <c r="PS105" s="315"/>
      <c r="PT105" s="315"/>
      <c r="PU105" s="315"/>
      <c r="PV105" s="315"/>
      <c r="PW105" s="315"/>
      <c r="PX105" s="315"/>
      <c r="PY105" s="315"/>
      <c r="PZ105" s="315"/>
      <c r="QA105" s="315"/>
      <c r="QB105" s="315"/>
      <c r="QC105" s="315"/>
      <c r="QD105" s="315"/>
      <c r="QE105" s="315"/>
      <c r="QF105" s="315"/>
      <c r="QG105" s="315"/>
      <c r="QH105" s="315"/>
      <c r="QI105" s="315"/>
      <c r="QJ105" s="315"/>
      <c r="QK105" s="315"/>
      <c r="QL105" s="315"/>
      <c r="QM105" s="315"/>
      <c r="QN105" s="315"/>
      <c r="QO105" s="315"/>
      <c r="QP105" s="315"/>
      <c r="QQ105" s="315"/>
      <c r="QR105" s="315"/>
      <c r="QS105" s="315"/>
      <c r="QT105" s="315"/>
      <c r="QU105" s="315"/>
      <c r="QV105" s="315"/>
      <c r="QW105" s="315"/>
      <c r="QX105" s="315"/>
      <c r="QY105" s="315"/>
      <c r="QZ105" s="315"/>
      <c r="RA105" s="315"/>
      <c r="RB105" s="315"/>
      <c r="RC105" s="315"/>
      <c r="RD105" s="315"/>
      <c r="RE105" s="315"/>
      <c r="RF105" s="315"/>
      <c r="RG105" s="315"/>
      <c r="RH105" s="315"/>
      <c r="RI105" s="315"/>
      <c r="RJ105" s="315"/>
      <c r="RK105" s="315"/>
      <c r="RL105" s="315"/>
      <c r="RM105" s="315"/>
      <c r="RN105" s="315"/>
      <c r="RO105" s="315"/>
      <c r="RP105" s="315"/>
      <c r="RQ105" s="315"/>
      <c r="RR105" s="315"/>
      <c r="RS105" s="315"/>
      <c r="RT105" s="315"/>
      <c r="RU105" s="315"/>
      <c r="RV105" s="315"/>
      <c r="RW105" s="315"/>
      <c r="RX105" s="315"/>
      <c r="RY105" s="315"/>
      <c r="RZ105" s="315"/>
      <c r="SA105" s="315"/>
      <c r="SB105" s="315"/>
      <c r="SC105" s="315"/>
      <c r="SD105" s="315"/>
      <c r="SE105" s="315"/>
      <c r="SF105" s="315"/>
      <c r="SG105" s="315"/>
      <c r="SH105" s="315"/>
      <c r="SI105" s="315"/>
      <c r="SJ105" s="315"/>
      <c r="SK105" s="315"/>
      <c r="SL105" s="315"/>
      <c r="SM105" s="315"/>
      <c r="SN105" s="315"/>
      <c r="SO105" s="315"/>
      <c r="SP105" s="315"/>
      <c r="SQ105" s="315"/>
      <c r="SR105" s="315"/>
      <c r="SS105" s="315"/>
      <c r="ST105" s="315"/>
      <c r="SU105" s="315"/>
      <c r="SV105" s="315"/>
      <c r="SW105" s="315"/>
      <c r="SX105" s="315"/>
      <c r="SY105" s="315"/>
      <c r="SZ105" s="315"/>
      <c r="TA105" s="315"/>
      <c r="TB105" s="315"/>
      <c r="TC105" s="315"/>
      <c r="TD105" s="315"/>
      <c r="TE105" s="315"/>
      <c r="TF105" s="315"/>
      <c r="TG105" s="315"/>
      <c r="TH105" s="315"/>
      <c r="TI105" s="315"/>
      <c r="TJ105" s="315"/>
      <c r="TK105" s="315"/>
      <c r="TL105" s="315"/>
      <c r="TM105" s="315"/>
      <c r="TN105" s="315"/>
      <c r="TO105" s="315"/>
      <c r="TP105" s="315"/>
      <c r="TQ105" s="315"/>
      <c r="TR105" s="315"/>
      <c r="TS105" s="315"/>
      <c r="TT105" s="315"/>
      <c r="TU105" s="315"/>
      <c r="TV105" s="315"/>
      <c r="TW105" s="315"/>
      <c r="TX105" s="315"/>
      <c r="TY105" s="315"/>
      <c r="TZ105" s="315"/>
      <c r="UA105" s="315"/>
      <c r="UB105" s="315"/>
      <c r="UC105" s="315"/>
      <c r="UD105" s="315"/>
    </row>
    <row r="106" spans="1:550" s="320" customFormat="1">
      <c r="A106" s="28" t="s">
        <v>604</v>
      </c>
      <c r="B106" s="28" t="s">
        <v>600</v>
      </c>
      <c r="C106" s="29" t="s">
        <v>242</v>
      </c>
      <c r="D106" s="29" t="s">
        <v>248</v>
      </c>
      <c r="E106" s="105" t="s">
        <v>185</v>
      </c>
      <c r="F106" s="31">
        <v>12</v>
      </c>
      <c r="G106" s="320">
        <v>51190</v>
      </c>
      <c r="H106" s="320">
        <v>23217</v>
      </c>
      <c r="I106" s="320">
        <v>2100</v>
      </c>
      <c r="J106" s="320">
        <v>6564</v>
      </c>
      <c r="K106" s="320">
        <v>114562</v>
      </c>
      <c r="L106" s="320">
        <v>131744</v>
      </c>
      <c r="M106" s="320">
        <v>12293</v>
      </c>
      <c r="N106" s="320">
        <v>1025</v>
      </c>
      <c r="O106" s="320">
        <v>-2737</v>
      </c>
      <c r="P106" s="320">
        <v>-1712</v>
      </c>
      <c r="Q106" s="320">
        <v>1028</v>
      </c>
      <c r="R106" s="320">
        <v>-684</v>
      </c>
      <c r="S106" s="320">
        <v>11609</v>
      </c>
      <c r="T106" s="320">
        <v>3093</v>
      </c>
      <c r="U106" s="320">
        <v>-5835</v>
      </c>
      <c r="V106" s="320">
        <v>4691</v>
      </c>
      <c r="W106" s="320">
        <v>-1144</v>
      </c>
      <c r="X106" s="320">
        <v>0</v>
      </c>
      <c r="Y106" s="320">
        <v>-1144</v>
      </c>
      <c r="Z106" s="320">
        <v>1949</v>
      </c>
      <c r="AA106" s="320">
        <v>3706</v>
      </c>
      <c r="AB106" s="320">
        <v>795</v>
      </c>
      <c r="AC106" s="320">
        <v>-1555</v>
      </c>
      <c r="AD106" s="320">
        <v>-760</v>
      </c>
      <c r="AE106" s="320">
        <v>2946</v>
      </c>
      <c r="AF106" s="320">
        <v>0</v>
      </c>
      <c r="AG106" s="320">
        <v>160</v>
      </c>
      <c r="AH106" s="320">
        <v>160</v>
      </c>
      <c r="AI106" s="320">
        <v>0</v>
      </c>
      <c r="AJ106" s="320">
        <v>0</v>
      </c>
      <c r="AK106" s="320">
        <v>0</v>
      </c>
      <c r="AL106" s="320">
        <v>0</v>
      </c>
      <c r="AM106" s="320">
        <v>0</v>
      </c>
      <c r="AN106" s="320">
        <v>0</v>
      </c>
      <c r="AO106" s="320">
        <v>1234</v>
      </c>
      <c r="AP106" s="320">
        <v>59</v>
      </c>
      <c r="AQ106" s="320">
        <v>1293</v>
      </c>
      <c r="AR106" s="320">
        <v>0</v>
      </c>
      <c r="AS106" s="320">
        <v>0</v>
      </c>
      <c r="AT106" s="320">
        <v>0</v>
      </c>
      <c r="AU106" s="320">
        <v>20326</v>
      </c>
      <c r="AV106" s="320">
        <v>-4810</v>
      </c>
      <c r="AW106" s="320">
        <v>0</v>
      </c>
      <c r="AX106" s="320">
        <v>2909</v>
      </c>
      <c r="AY106" s="320">
        <v>-1901</v>
      </c>
      <c r="AZ106" s="320">
        <v>-468</v>
      </c>
      <c r="BA106" s="320">
        <v>-2369</v>
      </c>
      <c r="BB106" s="320">
        <v>17957</v>
      </c>
      <c r="BC106" s="315">
        <v>55517</v>
      </c>
      <c r="BD106" s="315">
        <v>3706</v>
      </c>
      <c r="BE106" s="315">
        <v>14851</v>
      </c>
      <c r="BF106" s="315">
        <v>3106</v>
      </c>
      <c r="BG106" s="315">
        <v>-40666</v>
      </c>
      <c r="BH106" s="315">
        <v>-600</v>
      </c>
      <c r="BI106" s="320">
        <v>58819</v>
      </c>
      <c r="BJ106" s="320">
        <v>5431</v>
      </c>
      <c r="BK106" s="320">
        <v>-2909</v>
      </c>
      <c r="BL106" s="320">
        <v>2522</v>
      </c>
      <c r="BM106" s="320">
        <v>2990</v>
      </c>
      <c r="BN106" s="320">
        <v>61809</v>
      </c>
      <c r="BO106" s="320">
        <v>48961</v>
      </c>
      <c r="BP106" s="320">
        <v>3881</v>
      </c>
      <c r="BQ106" s="320">
        <v>45080</v>
      </c>
      <c r="BR106" s="320">
        <v>7896</v>
      </c>
      <c r="BS106" s="320">
        <v>1079</v>
      </c>
      <c r="BT106" s="320">
        <v>6817</v>
      </c>
      <c r="BU106" s="320">
        <v>30277</v>
      </c>
      <c r="BV106" s="320">
        <v>29191</v>
      </c>
      <c r="BW106" s="320">
        <v>1086</v>
      </c>
      <c r="BX106" s="320">
        <v>9342</v>
      </c>
      <c r="BY106" s="320">
        <v>2481</v>
      </c>
      <c r="BZ106" s="320">
        <v>6861</v>
      </c>
      <c r="CA106" s="320">
        <v>3582</v>
      </c>
      <c r="CB106" s="320">
        <v>1288</v>
      </c>
      <c r="CC106" s="320">
        <v>2294</v>
      </c>
      <c r="CD106" s="320">
        <v>5662</v>
      </c>
      <c r="CE106" s="320">
        <v>1264</v>
      </c>
      <c r="CF106" s="320">
        <v>4398</v>
      </c>
      <c r="CJ106" s="320">
        <v>44655</v>
      </c>
      <c r="CK106" s="320">
        <v>11464</v>
      </c>
      <c r="CL106" s="320">
        <v>33191</v>
      </c>
      <c r="CM106" s="320">
        <v>0</v>
      </c>
      <c r="CN106" s="320">
        <v>0</v>
      </c>
      <c r="CO106" s="320">
        <v>0</v>
      </c>
      <c r="CP106" s="320">
        <v>3423</v>
      </c>
      <c r="CQ106" s="320">
        <v>1168</v>
      </c>
      <c r="CR106" s="320">
        <v>2255</v>
      </c>
      <c r="CS106" s="320">
        <v>2779</v>
      </c>
      <c r="CT106" s="320">
        <v>0</v>
      </c>
      <c r="CU106" s="320">
        <v>2779</v>
      </c>
      <c r="CV106" s="320">
        <v>269</v>
      </c>
      <c r="CW106" s="320">
        <v>0</v>
      </c>
      <c r="CX106" s="320">
        <v>269</v>
      </c>
      <c r="CY106" s="320">
        <v>0</v>
      </c>
      <c r="CZ106" s="320">
        <v>0</v>
      </c>
      <c r="DA106" s="320">
        <v>0</v>
      </c>
      <c r="DB106" s="320">
        <v>0</v>
      </c>
      <c r="DC106" s="320">
        <v>0</v>
      </c>
      <c r="DD106" s="320">
        <v>0</v>
      </c>
      <c r="DE106" s="320">
        <v>0</v>
      </c>
      <c r="DF106" s="320">
        <v>0</v>
      </c>
      <c r="DG106" s="320">
        <v>0</v>
      </c>
      <c r="DH106" s="320">
        <v>0</v>
      </c>
      <c r="DI106" s="320">
        <v>0</v>
      </c>
      <c r="DJ106" s="320">
        <v>0</v>
      </c>
      <c r="DK106" s="320">
        <v>0</v>
      </c>
      <c r="DL106" s="320">
        <v>0</v>
      </c>
      <c r="DM106" s="320">
        <v>0</v>
      </c>
      <c r="DN106" s="320">
        <v>156846</v>
      </c>
      <c r="DO106" s="320">
        <v>51816</v>
      </c>
      <c r="DP106" s="320">
        <v>105030</v>
      </c>
      <c r="DQ106" s="320">
        <v>23111</v>
      </c>
      <c r="DR106" s="320">
        <v>17239</v>
      </c>
      <c r="DS106" s="320">
        <v>5872</v>
      </c>
      <c r="DT106" s="320">
        <v>179957</v>
      </c>
      <c r="DU106" s="320">
        <v>69055</v>
      </c>
      <c r="DV106" s="320">
        <v>110902</v>
      </c>
      <c r="DW106" s="320">
        <v>0</v>
      </c>
      <c r="DX106" s="320">
        <v>-893</v>
      </c>
      <c r="DY106" s="320">
        <v>-893</v>
      </c>
      <c r="DZ106" s="320">
        <v>0</v>
      </c>
      <c r="EA106" s="320">
        <v>9301</v>
      </c>
      <c r="EB106" s="320">
        <v>575</v>
      </c>
      <c r="EC106" s="320">
        <v>3896</v>
      </c>
      <c r="ED106" s="320">
        <v>-183</v>
      </c>
      <c r="EE106" s="320">
        <v>0</v>
      </c>
      <c r="EF106" s="320">
        <v>12805</v>
      </c>
      <c r="EG106" s="320">
        <v>83321</v>
      </c>
      <c r="EH106" s="320">
        <v>12900</v>
      </c>
      <c r="EI106" s="320">
        <v>18341</v>
      </c>
      <c r="EJ106" s="320">
        <v>5228</v>
      </c>
      <c r="EK106" s="320">
        <v>119790</v>
      </c>
      <c r="EL106" s="320">
        <v>-4810</v>
      </c>
      <c r="EM106" s="320">
        <v>51446</v>
      </c>
      <c r="EN106" s="320">
        <v>0</v>
      </c>
      <c r="EO106" s="320">
        <v>-40079</v>
      </c>
      <c r="EP106" s="320">
        <v>-5936</v>
      </c>
      <c r="EQ106" s="320">
        <v>621</v>
      </c>
      <c r="ER106" s="323">
        <f t="shared" si="40"/>
        <v>193154</v>
      </c>
      <c r="ES106" s="323">
        <f t="shared" si="41"/>
        <v>189237</v>
      </c>
      <c r="ET106" s="323">
        <f t="shared" si="42"/>
        <v>189237</v>
      </c>
      <c r="EU106" s="323">
        <f t="shared" si="35"/>
        <v>3917</v>
      </c>
      <c r="EV106" s="323">
        <f t="shared" si="43"/>
        <v>69447</v>
      </c>
      <c r="EW106" s="323">
        <f t="shared" si="44"/>
        <v>52208</v>
      </c>
      <c r="EX106" s="323">
        <f t="shared" si="45"/>
        <v>52208</v>
      </c>
      <c r="EY106" s="323">
        <f t="shared" si="46"/>
        <v>33191</v>
      </c>
      <c r="EZ106" s="323">
        <f t="shared" si="47"/>
        <v>53388</v>
      </c>
      <c r="FA106" s="323">
        <f t="shared" si="48"/>
        <v>46430</v>
      </c>
      <c r="FB106" s="323">
        <f t="shared" si="36"/>
        <v>6958</v>
      </c>
      <c r="FC106" s="320">
        <v>124897</v>
      </c>
      <c r="FD106" s="320">
        <v>180973</v>
      </c>
      <c r="FE106" s="320">
        <v>5539</v>
      </c>
      <c r="FF106" s="320">
        <v>39168</v>
      </c>
      <c r="FG106" s="320">
        <v>1451</v>
      </c>
      <c r="FH106" s="320">
        <v>192</v>
      </c>
      <c r="FI106" s="320">
        <v>0</v>
      </c>
      <c r="FJ106" s="320">
        <v>352220</v>
      </c>
      <c r="FK106" s="320">
        <v>835</v>
      </c>
      <c r="FL106" s="320">
        <v>5481</v>
      </c>
      <c r="FM106" s="320">
        <v>565</v>
      </c>
      <c r="FN106" s="320">
        <v>0</v>
      </c>
      <c r="FO106" s="320">
        <v>7883</v>
      </c>
      <c r="FP106" s="320">
        <v>2</v>
      </c>
      <c r="FQ106" s="320">
        <v>366986</v>
      </c>
      <c r="FR106" s="320">
        <v>848</v>
      </c>
      <c r="FS106" s="320">
        <v>0</v>
      </c>
      <c r="FT106" s="320">
        <v>1499</v>
      </c>
      <c r="FU106" s="320">
        <v>324</v>
      </c>
      <c r="FV106" s="320">
        <v>520</v>
      </c>
      <c r="FW106" s="320">
        <v>15764</v>
      </c>
      <c r="FX106" s="320">
        <v>20229</v>
      </c>
      <c r="FY106" s="320">
        <v>39184</v>
      </c>
      <c r="FZ106" s="320">
        <v>406170</v>
      </c>
      <c r="GA106" s="320">
        <v>0</v>
      </c>
      <c r="GB106" s="320">
        <v>19543</v>
      </c>
      <c r="GC106" s="320">
        <v>23214</v>
      </c>
      <c r="GD106" s="320">
        <v>926</v>
      </c>
      <c r="GE106" s="320">
        <v>0</v>
      </c>
      <c r="GF106" s="320">
        <v>0</v>
      </c>
      <c r="GG106" s="320">
        <v>43683</v>
      </c>
      <c r="GH106" s="320">
        <v>0</v>
      </c>
      <c r="GI106" s="320">
        <v>255</v>
      </c>
      <c r="GJ106" s="320">
        <v>135470</v>
      </c>
      <c r="GK106" s="320">
        <v>102658</v>
      </c>
      <c r="GL106" s="320">
        <v>44338</v>
      </c>
      <c r="GM106" s="320">
        <v>0</v>
      </c>
      <c r="GN106" s="320">
        <v>0</v>
      </c>
      <c r="GO106" s="320">
        <v>282721</v>
      </c>
      <c r="GP106" s="320">
        <v>79766</v>
      </c>
      <c r="GQ106" s="320">
        <v>17957</v>
      </c>
      <c r="GR106" s="320">
        <v>61809</v>
      </c>
      <c r="GS106" s="320">
        <v>79766</v>
      </c>
      <c r="GT106" s="320">
        <v>124897</v>
      </c>
      <c r="GU106" s="320">
        <v>520</v>
      </c>
      <c r="GV106" s="325">
        <f t="shared" si="37"/>
        <v>166539</v>
      </c>
      <c r="GW106" s="325">
        <f t="shared" si="38"/>
        <v>21077</v>
      </c>
      <c r="GX106" s="325">
        <f t="shared" si="39"/>
        <v>145462</v>
      </c>
      <c r="GY106" s="315">
        <v>8162</v>
      </c>
      <c r="GZ106" s="315"/>
      <c r="HA106" s="315"/>
      <c r="HB106" s="323">
        <f t="shared" si="49"/>
        <v>17463</v>
      </c>
      <c r="HC106" s="315"/>
      <c r="HD106" s="315"/>
      <c r="HE106" s="315"/>
      <c r="HF106" s="315"/>
      <c r="HG106" s="315"/>
      <c r="HH106" s="315"/>
      <c r="HI106" s="315"/>
      <c r="HJ106" s="315"/>
      <c r="HK106" s="315"/>
      <c r="HL106" s="315"/>
      <c r="HM106" s="315"/>
      <c r="HN106" s="315"/>
      <c r="HO106" s="315"/>
      <c r="HP106" s="315"/>
      <c r="HQ106" s="315"/>
      <c r="HR106" s="315"/>
      <c r="HS106" s="315"/>
      <c r="HT106" s="315"/>
      <c r="HU106" s="315"/>
      <c r="HV106" s="315"/>
      <c r="HW106" s="315"/>
      <c r="HX106" s="315"/>
      <c r="HY106" s="315"/>
      <c r="HZ106" s="315"/>
      <c r="IA106" s="315"/>
      <c r="IB106" s="315"/>
      <c r="IC106" s="315"/>
      <c r="ID106" s="315"/>
      <c r="IE106" s="315"/>
      <c r="IF106" s="315"/>
      <c r="IG106" s="315"/>
      <c r="IH106" s="315"/>
      <c r="II106" s="315"/>
      <c r="IJ106" s="315"/>
      <c r="IK106" s="315"/>
      <c r="IL106" s="315"/>
      <c r="IM106" s="315"/>
      <c r="IN106" s="315"/>
      <c r="IO106" s="315"/>
      <c r="IP106" s="315"/>
      <c r="IQ106" s="315"/>
      <c r="IR106" s="315"/>
      <c r="IS106" s="315"/>
      <c r="IT106" s="315"/>
      <c r="IU106" s="315"/>
      <c r="IV106" s="315"/>
      <c r="IW106" s="315"/>
      <c r="IX106" s="315"/>
      <c r="IY106" s="315"/>
      <c r="IZ106" s="315"/>
      <c r="JA106" s="315"/>
      <c r="JB106" s="315"/>
      <c r="JC106" s="315"/>
      <c r="JD106" s="315"/>
      <c r="JE106" s="315"/>
      <c r="JF106" s="315"/>
      <c r="JG106" s="315"/>
      <c r="JH106" s="315"/>
      <c r="JI106" s="315"/>
      <c r="JJ106" s="315"/>
      <c r="JK106" s="315"/>
      <c r="JL106" s="315"/>
      <c r="JM106" s="315"/>
      <c r="JN106" s="315"/>
      <c r="JO106" s="315"/>
      <c r="JP106" s="315"/>
      <c r="JQ106" s="315"/>
      <c r="JR106" s="315"/>
      <c r="JS106" s="315"/>
      <c r="JT106" s="315"/>
      <c r="JU106" s="315"/>
      <c r="JV106" s="315"/>
      <c r="JW106" s="315"/>
      <c r="JX106" s="315"/>
      <c r="JY106" s="315"/>
      <c r="JZ106" s="315"/>
      <c r="KA106" s="315"/>
      <c r="KB106" s="315"/>
      <c r="KC106" s="315"/>
      <c r="KD106" s="315"/>
      <c r="KE106" s="315"/>
      <c r="KF106" s="315"/>
      <c r="KG106" s="315"/>
      <c r="KH106" s="315"/>
      <c r="KI106" s="315"/>
      <c r="KJ106" s="315"/>
      <c r="KK106" s="315"/>
      <c r="KL106" s="315"/>
      <c r="KM106" s="315"/>
      <c r="KN106" s="315"/>
      <c r="KO106" s="315"/>
      <c r="KP106" s="315"/>
      <c r="KQ106" s="315"/>
      <c r="KR106" s="315"/>
      <c r="KS106" s="315"/>
      <c r="KT106" s="315"/>
      <c r="KU106" s="315"/>
      <c r="KV106" s="315"/>
      <c r="KW106" s="315"/>
      <c r="KX106" s="315"/>
      <c r="KY106" s="315"/>
      <c r="KZ106" s="315"/>
      <c r="LA106" s="315"/>
      <c r="LB106" s="315"/>
      <c r="LC106" s="315"/>
      <c r="LD106" s="315"/>
      <c r="LE106" s="315"/>
      <c r="LF106" s="315"/>
      <c r="LG106" s="315"/>
      <c r="LH106" s="315"/>
      <c r="LI106" s="315"/>
      <c r="LJ106" s="315"/>
      <c r="LK106" s="315"/>
      <c r="LL106" s="315"/>
      <c r="LM106" s="315"/>
      <c r="LN106" s="315"/>
      <c r="LO106" s="315"/>
      <c r="LP106" s="315"/>
      <c r="LQ106" s="315"/>
      <c r="LR106" s="315"/>
      <c r="LS106" s="315"/>
      <c r="LT106" s="315"/>
      <c r="LU106" s="315"/>
      <c r="LV106" s="315"/>
      <c r="LW106" s="315"/>
      <c r="LX106" s="315"/>
      <c r="LY106" s="315"/>
      <c r="LZ106" s="315"/>
      <c r="MA106" s="315"/>
      <c r="MB106" s="315"/>
      <c r="MC106" s="315"/>
      <c r="MD106" s="315"/>
      <c r="ME106" s="315"/>
      <c r="MF106" s="315"/>
      <c r="MG106" s="315"/>
      <c r="MH106" s="315"/>
      <c r="MI106" s="315"/>
      <c r="MJ106" s="315"/>
      <c r="MK106" s="315"/>
      <c r="ML106" s="315"/>
      <c r="MM106" s="315"/>
      <c r="MN106" s="315"/>
      <c r="MO106" s="315"/>
      <c r="MP106" s="315"/>
      <c r="MQ106" s="315"/>
      <c r="MR106" s="315"/>
      <c r="MS106" s="315"/>
      <c r="MT106" s="315"/>
      <c r="MU106" s="315"/>
      <c r="MV106" s="315"/>
      <c r="MW106" s="315"/>
      <c r="MX106" s="315"/>
      <c r="MY106" s="315"/>
      <c r="MZ106" s="315"/>
      <c r="NA106" s="315"/>
      <c r="NB106" s="315"/>
      <c r="NC106" s="315"/>
      <c r="ND106" s="315"/>
      <c r="NE106" s="315"/>
      <c r="NF106" s="315"/>
      <c r="NG106" s="315"/>
      <c r="NH106" s="315"/>
      <c r="NI106" s="315"/>
      <c r="NJ106" s="315"/>
      <c r="NK106" s="315"/>
      <c r="NL106" s="315"/>
      <c r="NM106" s="315"/>
      <c r="NN106" s="315"/>
      <c r="NO106" s="315"/>
      <c r="NP106" s="315"/>
      <c r="NQ106" s="315"/>
      <c r="NR106" s="315"/>
      <c r="NS106" s="315"/>
      <c r="NT106" s="315"/>
      <c r="NU106" s="315"/>
      <c r="NV106" s="315"/>
      <c r="NW106" s="315"/>
      <c r="NX106" s="315"/>
      <c r="NY106" s="315"/>
      <c r="NZ106" s="315"/>
      <c r="OA106" s="315"/>
      <c r="OB106" s="315"/>
      <c r="OC106" s="315"/>
      <c r="OD106" s="315"/>
      <c r="OE106" s="315"/>
      <c r="OF106" s="315"/>
      <c r="OG106" s="315"/>
      <c r="OH106" s="315"/>
      <c r="OI106" s="315"/>
      <c r="OJ106" s="315"/>
      <c r="OK106" s="315"/>
      <c r="OL106" s="315"/>
      <c r="OM106" s="315"/>
      <c r="ON106" s="315"/>
      <c r="OO106" s="315"/>
      <c r="OP106" s="315"/>
      <c r="OQ106" s="315"/>
      <c r="OR106" s="315"/>
      <c r="OS106" s="315"/>
      <c r="OT106" s="315"/>
      <c r="OU106" s="315"/>
      <c r="OV106" s="315"/>
      <c r="OW106" s="315"/>
      <c r="OX106" s="315"/>
      <c r="OY106" s="315"/>
      <c r="OZ106" s="315"/>
      <c r="PA106" s="315"/>
      <c r="PB106" s="315"/>
      <c r="PC106" s="315"/>
      <c r="PD106" s="315"/>
      <c r="PE106" s="315"/>
      <c r="PF106" s="315"/>
      <c r="PG106" s="315"/>
      <c r="PH106" s="315"/>
      <c r="PI106" s="315"/>
      <c r="PJ106" s="315"/>
      <c r="PK106" s="315"/>
      <c r="PL106" s="315"/>
      <c r="PM106" s="315"/>
      <c r="PN106" s="315"/>
      <c r="PO106" s="315"/>
      <c r="PP106" s="315"/>
      <c r="PQ106" s="315"/>
      <c r="PR106" s="315"/>
      <c r="PS106" s="315"/>
      <c r="PT106" s="315"/>
      <c r="PU106" s="315"/>
      <c r="PV106" s="315"/>
      <c r="PW106" s="315"/>
      <c r="PX106" s="315"/>
      <c r="PY106" s="315"/>
      <c r="PZ106" s="315"/>
      <c r="QA106" s="315"/>
      <c r="QB106" s="315"/>
      <c r="QC106" s="315"/>
      <c r="QD106" s="315"/>
      <c r="QE106" s="315"/>
      <c r="QF106" s="315"/>
      <c r="QG106" s="315"/>
      <c r="QH106" s="315"/>
      <c r="QI106" s="315"/>
      <c r="QJ106" s="315"/>
      <c r="QK106" s="315"/>
      <c r="QL106" s="315"/>
      <c r="QM106" s="315"/>
      <c r="QN106" s="315"/>
      <c r="QO106" s="315"/>
      <c r="QP106" s="315"/>
      <c r="QQ106" s="315"/>
      <c r="QR106" s="315"/>
      <c r="QS106" s="315"/>
      <c r="QT106" s="315"/>
      <c r="QU106" s="315"/>
      <c r="QV106" s="315"/>
      <c r="QW106" s="315"/>
      <c r="QX106" s="315"/>
      <c r="QY106" s="315"/>
      <c r="QZ106" s="315"/>
      <c r="RA106" s="315"/>
      <c r="RB106" s="315"/>
      <c r="RC106" s="315"/>
      <c r="RD106" s="315"/>
      <c r="RE106" s="315"/>
      <c r="RF106" s="315"/>
      <c r="RG106" s="315"/>
      <c r="RH106" s="315"/>
      <c r="RI106" s="315"/>
      <c r="RJ106" s="315"/>
      <c r="RK106" s="315"/>
      <c r="RL106" s="315"/>
      <c r="RM106" s="315"/>
      <c r="RN106" s="315"/>
      <c r="RO106" s="315"/>
      <c r="RP106" s="315"/>
      <c r="RQ106" s="315"/>
      <c r="RR106" s="315"/>
      <c r="RS106" s="315"/>
      <c r="RT106" s="315"/>
      <c r="RU106" s="315"/>
      <c r="RV106" s="315"/>
      <c r="RW106" s="315"/>
      <c r="RX106" s="315"/>
      <c r="RY106" s="315"/>
      <c r="RZ106" s="315"/>
      <c r="SA106" s="315"/>
      <c r="SB106" s="315"/>
      <c r="SC106" s="315"/>
      <c r="SD106" s="315"/>
      <c r="SE106" s="315"/>
      <c r="SF106" s="315"/>
      <c r="SG106" s="315"/>
      <c r="SH106" s="315"/>
      <c r="SI106" s="315"/>
      <c r="SJ106" s="315"/>
      <c r="SK106" s="315"/>
      <c r="SL106" s="315"/>
      <c r="SM106" s="315"/>
      <c r="SN106" s="315"/>
      <c r="SO106" s="315"/>
      <c r="SP106" s="315"/>
      <c r="SQ106" s="315"/>
      <c r="SR106" s="315"/>
      <c r="SS106" s="315"/>
      <c r="ST106" s="315"/>
      <c r="SU106" s="315"/>
      <c r="SV106" s="315"/>
      <c r="SW106" s="315"/>
      <c r="SX106" s="315"/>
      <c r="SY106" s="315"/>
      <c r="SZ106" s="315"/>
      <c r="TA106" s="315"/>
      <c r="TB106" s="315"/>
      <c r="TC106" s="315"/>
      <c r="TD106" s="315"/>
      <c r="TE106" s="315"/>
      <c r="TF106" s="315"/>
      <c r="TG106" s="315"/>
      <c r="TH106" s="315"/>
      <c r="TI106" s="315"/>
      <c r="TJ106" s="315"/>
      <c r="TK106" s="315"/>
      <c r="TL106" s="315"/>
      <c r="TM106" s="315"/>
      <c r="TN106" s="315"/>
      <c r="TO106" s="315"/>
      <c r="TP106" s="315"/>
      <c r="TQ106" s="315"/>
      <c r="TR106" s="315"/>
      <c r="TS106" s="315"/>
      <c r="TT106" s="315"/>
      <c r="TU106" s="315"/>
      <c r="TV106" s="315"/>
      <c r="TW106" s="315"/>
      <c r="TX106" s="315"/>
      <c r="TY106" s="315"/>
      <c r="TZ106" s="315"/>
      <c r="UA106" s="315"/>
      <c r="UB106" s="315"/>
      <c r="UC106" s="315"/>
      <c r="UD106" s="315"/>
    </row>
    <row r="107" spans="1:550" s="320" customFormat="1">
      <c r="A107" s="28" t="s">
        <v>605</v>
      </c>
      <c r="B107" s="28" t="s">
        <v>600</v>
      </c>
      <c r="C107" s="29" t="s">
        <v>242</v>
      </c>
      <c r="D107" s="29" t="s">
        <v>249</v>
      </c>
      <c r="E107" s="105" t="s">
        <v>185</v>
      </c>
      <c r="F107" s="31">
        <v>12</v>
      </c>
      <c r="G107" s="320">
        <v>149940</v>
      </c>
      <c r="H107" s="320">
        <v>68818</v>
      </c>
      <c r="I107" s="320">
        <v>5600</v>
      </c>
      <c r="J107" s="320">
        <v>18847</v>
      </c>
      <c r="K107" s="320">
        <v>349233</v>
      </c>
      <c r="L107" s="320">
        <v>349233</v>
      </c>
      <c r="M107" s="320">
        <v>58424</v>
      </c>
      <c r="N107" s="320">
        <v>-21268</v>
      </c>
      <c r="O107" s="320">
        <v>20710</v>
      </c>
      <c r="P107" s="320">
        <v>-558</v>
      </c>
      <c r="Q107" s="320">
        <v>-74</v>
      </c>
      <c r="R107" s="320">
        <v>-632</v>
      </c>
      <c r="S107" s="320">
        <v>57792</v>
      </c>
      <c r="T107" s="320">
        <v>0</v>
      </c>
      <c r="U107" s="320">
        <v>0</v>
      </c>
      <c r="V107" s="320">
        <v>0</v>
      </c>
      <c r="W107" s="320">
        <v>0</v>
      </c>
      <c r="X107" s="320">
        <v>0</v>
      </c>
      <c r="Y107" s="320">
        <v>0</v>
      </c>
      <c r="Z107" s="320">
        <v>0</v>
      </c>
      <c r="AA107" s="320">
        <v>700</v>
      </c>
      <c r="AB107" s="320">
        <v>-700</v>
      </c>
      <c r="AC107" s="320">
        <v>0</v>
      </c>
      <c r="AD107" s="320">
        <v>-700</v>
      </c>
      <c r="AE107" s="320">
        <v>0</v>
      </c>
      <c r="AF107" s="320">
        <v>0</v>
      </c>
      <c r="AG107" s="320">
        <v>0</v>
      </c>
      <c r="AH107" s="320">
        <v>0</v>
      </c>
      <c r="AI107" s="320">
        <v>2343</v>
      </c>
      <c r="AJ107" s="320">
        <v>-203</v>
      </c>
      <c r="AK107" s="320">
        <v>2140</v>
      </c>
      <c r="AL107" s="320">
        <v>1210</v>
      </c>
      <c r="AM107" s="320">
        <v>-206</v>
      </c>
      <c r="AN107" s="320">
        <v>1004</v>
      </c>
      <c r="AO107" s="320">
        <v>2599</v>
      </c>
      <c r="AP107" s="320">
        <v>-314</v>
      </c>
      <c r="AQ107" s="320">
        <v>2285</v>
      </c>
      <c r="AR107" s="320">
        <v>0</v>
      </c>
      <c r="AS107" s="320">
        <v>0</v>
      </c>
      <c r="AT107" s="320">
        <v>0</v>
      </c>
      <c r="AU107" s="320">
        <v>65276</v>
      </c>
      <c r="AV107" s="320">
        <v>-21268</v>
      </c>
      <c r="AW107" s="320">
        <v>-324</v>
      </c>
      <c r="AX107" s="320">
        <v>19537</v>
      </c>
      <c r="AY107" s="320">
        <v>-2055</v>
      </c>
      <c r="AZ107" s="320">
        <v>0</v>
      </c>
      <c r="BA107" s="320">
        <v>-2055</v>
      </c>
      <c r="BB107" s="320">
        <v>63221</v>
      </c>
      <c r="BC107" s="315">
        <v>153749</v>
      </c>
      <c r="BD107" s="315">
        <v>3043</v>
      </c>
      <c r="BE107" s="315">
        <v>61081</v>
      </c>
      <c r="BF107" s="315">
        <v>2140</v>
      </c>
      <c r="BG107" s="315">
        <v>-92668</v>
      </c>
      <c r="BH107" s="315">
        <v>-903</v>
      </c>
      <c r="BI107" s="320">
        <v>20472</v>
      </c>
      <c r="BJ107" s="320">
        <v>-7396</v>
      </c>
      <c r="BK107" s="320">
        <v>-19537</v>
      </c>
      <c r="BL107" s="320">
        <v>-26933</v>
      </c>
      <c r="BM107" s="320">
        <v>-26933</v>
      </c>
      <c r="BN107" s="320">
        <v>-6461</v>
      </c>
      <c r="BO107" s="320">
        <v>158960</v>
      </c>
      <c r="BP107" s="320">
        <v>6848</v>
      </c>
      <c r="BQ107" s="320">
        <v>152112</v>
      </c>
      <c r="BR107" s="320">
        <v>30637</v>
      </c>
      <c r="BS107" s="320">
        <v>4041</v>
      </c>
      <c r="BT107" s="320">
        <v>26596</v>
      </c>
      <c r="BU107" s="320">
        <v>60580</v>
      </c>
      <c r="BV107" s="320">
        <v>48825</v>
      </c>
      <c r="BW107" s="320">
        <v>11755</v>
      </c>
      <c r="BX107" s="320">
        <v>36763</v>
      </c>
      <c r="BY107" s="320">
        <v>7004</v>
      </c>
      <c r="BZ107" s="320">
        <v>29759</v>
      </c>
      <c r="CA107" s="320">
        <v>12555</v>
      </c>
      <c r="CB107" s="320">
        <v>4093</v>
      </c>
      <c r="CC107" s="320">
        <v>8462</v>
      </c>
      <c r="CD107" s="320">
        <v>18923</v>
      </c>
      <c r="CE107" s="320">
        <v>928</v>
      </c>
      <c r="CF107" s="320">
        <v>17995</v>
      </c>
      <c r="CJ107" s="320">
        <v>114778</v>
      </c>
      <c r="CK107" s="320">
        <v>19787</v>
      </c>
      <c r="CL107" s="320">
        <v>94991</v>
      </c>
      <c r="CM107" s="320">
        <v>0</v>
      </c>
      <c r="CN107" s="320">
        <v>0</v>
      </c>
      <c r="CO107" s="320">
        <v>0</v>
      </c>
      <c r="CP107" s="320">
        <v>7363</v>
      </c>
      <c r="CQ107" s="320">
        <v>3033</v>
      </c>
      <c r="CR107" s="320">
        <v>4330</v>
      </c>
      <c r="CS107" s="320">
        <v>6164</v>
      </c>
      <c r="CT107" s="320">
        <v>0</v>
      </c>
      <c r="CU107" s="320">
        <v>6164</v>
      </c>
      <c r="CV107" s="320">
        <v>5119</v>
      </c>
      <c r="CW107" s="320">
        <v>323</v>
      </c>
      <c r="CX107" s="320">
        <v>4796</v>
      </c>
      <c r="CY107" s="320">
        <v>0</v>
      </c>
      <c r="CZ107" s="320">
        <v>0</v>
      </c>
      <c r="DA107" s="320">
        <v>0</v>
      </c>
      <c r="DB107" s="320">
        <v>0</v>
      </c>
      <c r="DC107" s="320">
        <v>0</v>
      </c>
      <c r="DD107" s="320">
        <v>0</v>
      </c>
      <c r="DE107" s="320">
        <v>0</v>
      </c>
      <c r="DF107" s="320">
        <v>0</v>
      </c>
      <c r="DG107" s="320">
        <v>0</v>
      </c>
      <c r="DH107" s="320">
        <v>0</v>
      </c>
      <c r="DI107" s="320">
        <v>0</v>
      </c>
      <c r="DJ107" s="320">
        <v>0</v>
      </c>
      <c r="DK107" s="320">
        <v>0</v>
      </c>
      <c r="DL107" s="320">
        <v>0</v>
      </c>
      <c r="DM107" s="320">
        <v>0</v>
      </c>
      <c r="DN107" s="320">
        <v>451842</v>
      </c>
      <c r="DO107" s="320">
        <v>94882</v>
      </c>
      <c r="DP107" s="320">
        <v>356960</v>
      </c>
      <c r="DQ107" s="320">
        <v>0</v>
      </c>
      <c r="DR107" s="320">
        <v>0</v>
      </c>
      <c r="DS107" s="320">
        <v>0</v>
      </c>
      <c r="DT107" s="320">
        <v>451842</v>
      </c>
      <c r="DU107" s="320">
        <v>94882</v>
      </c>
      <c r="DV107" s="320">
        <v>356960</v>
      </c>
      <c r="DW107" s="320">
        <v>-48</v>
      </c>
      <c r="DX107" s="320">
        <v>0</v>
      </c>
      <c r="DY107" s="320">
        <v>-48</v>
      </c>
      <c r="DZ107" s="320">
        <v>-94</v>
      </c>
      <c r="EA107" s="320">
        <v>19901</v>
      </c>
      <c r="EB107" s="320">
        <v>223</v>
      </c>
      <c r="EC107" s="320">
        <v>12558</v>
      </c>
      <c r="ED107" s="320">
        <v>0</v>
      </c>
      <c r="EE107" s="320">
        <v>0</v>
      </c>
      <c r="EF107" s="320">
        <v>32330</v>
      </c>
      <c r="EG107" s="320">
        <v>245386</v>
      </c>
      <c r="EH107" s="320">
        <v>48474</v>
      </c>
      <c r="EI107" s="320">
        <v>55373</v>
      </c>
      <c r="EJ107" s="320">
        <v>18837</v>
      </c>
      <c r="EK107" s="320">
        <v>368070</v>
      </c>
      <c r="EL107" s="320">
        <v>-21268</v>
      </c>
      <c r="EM107" s="320">
        <v>49351</v>
      </c>
      <c r="EN107" s="320">
        <v>-624</v>
      </c>
      <c r="EO107" s="320">
        <v>-56123</v>
      </c>
      <c r="EP107" s="320">
        <v>-324</v>
      </c>
      <c r="EQ107" s="320">
        <v>-28988</v>
      </c>
      <c r="ER107" s="323">
        <f t="shared" si="40"/>
        <v>484301</v>
      </c>
      <c r="ES107" s="323">
        <f t="shared" si="41"/>
        <v>463033</v>
      </c>
      <c r="ET107" s="323">
        <f t="shared" si="42"/>
        <v>462710</v>
      </c>
      <c r="EU107" s="323">
        <f t="shared" si="35"/>
        <v>21591</v>
      </c>
      <c r="EV107" s="323">
        <f t="shared" si="43"/>
        <v>94963</v>
      </c>
      <c r="EW107" s="323">
        <f t="shared" si="44"/>
        <v>94963</v>
      </c>
      <c r="EX107" s="323">
        <f t="shared" si="45"/>
        <v>94640</v>
      </c>
      <c r="EY107" s="323">
        <f t="shared" si="46"/>
        <v>94991</v>
      </c>
      <c r="EZ107" s="323">
        <f t="shared" si="47"/>
        <v>60580</v>
      </c>
      <c r="FA107" s="323">
        <f t="shared" si="48"/>
        <v>48825</v>
      </c>
      <c r="FB107" s="323">
        <f t="shared" si="36"/>
        <v>11755</v>
      </c>
      <c r="FC107" s="320">
        <v>0</v>
      </c>
      <c r="FD107" s="320">
        <v>568694</v>
      </c>
      <c r="FE107" s="320">
        <v>20991</v>
      </c>
      <c r="FF107" s="320">
        <v>116148</v>
      </c>
      <c r="FG107" s="320">
        <v>2508</v>
      </c>
      <c r="FH107" s="320">
        <v>2706</v>
      </c>
      <c r="FI107" s="320">
        <v>5874</v>
      </c>
      <c r="FJ107" s="320">
        <v>716921</v>
      </c>
      <c r="FK107" s="320">
        <v>2231</v>
      </c>
      <c r="FL107" s="320">
        <v>0</v>
      </c>
      <c r="FM107" s="320">
        <v>1476</v>
      </c>
      <c r="FN107" s="320">
        <v>0</v>
      </c>
      <c r="FO107" s="320">
        <v>0</v>
      </c>
      <c r="FP107" s="320">
        <v>18078</v>
      </c>
      <c r="FQ107" s="320">
        <v>738706</v>
      </c>
      <c r="FR107" s="320">
        <v>0</v>
      </c>
      <c r="FS107" s="320">
        <v>0</v>
      </c>
      <c r="FT107" s="320">
        <v>873</v>
      </c>
      <c r="FU107" s="320">
        <v>0</v>
      </c>
      <c r="FV107" s="320">
        <v>1010</v>
      </c>
      <c r="FW107" s="320">
        <v>23708</v>
      </c>
      <c r="FX107" s="320">
        <v>7315</v>
      </c>
      <c r="FY107" s="320">
        <v>32906</v>
      </c>
      <c r="FZ107" s="320">
        <v>771612</v>
      </c>
      <c r="GA107" s="320">
        <v>0</v>
      </c>
      <c r="GB107" s="320">
        <v>52088</v>
      </c>
      <c r="GC107" s="320">
        <v>41607</v>
      </c>
      <c r="GD107" s="320">
        <v>1402</v>
      </c>
      <c r="GE107" s="320">
        <v>6586</v>
      </c>
      <c r="GF107" s="320" t="e">
        <v>#VALUE!</v>
      </c>
      <c r="GG107" s="320">
        <v>101683</v>
      </c>
      <c r="GH107" s="320">
        <v>0</v>
      </c>
      <c r="GI107" s="320">
        <v>527</v>
      </c>
      <c r="GJ107" s="320">
        <v>362729</v>
      </c>
      <c r="GK107" s="320">
        <v>140261</v>
      </c>
      <c r="GL107" s="320">
        <v>109653</v>
      </c>
      <c r="GM107" s="320">
        <v>0</v>
      </c>
      <c r="GN107" s="320">
        <v>0</v>
      </c>
      <c r="GO107" s="320">
        <v>613170</v>
      </c>
      <c r="GP107" s="320">
        <v>56759</v>
      </c>
      <c r="GQ107" s="320">
        <v>63221</v>
      </c>
      <c r="GR107" s="320">
        <v>-6461</v>
      </c>
      <c r="GS107" s="320">
        <v>56760</v>
      </c>
      <c r="GT107" s="320">
        <v>0</v>
      </c>
      <c r="GU107" s="320">
        <v>1010</v>
      </c>
      <c r="GV107" s="325">
        <f t="shared" si="37"/>
        <v>302002</v>
      </c>
      <c r="GW107" s="325">
        <f t="shared" si="38"/>
        <v>7315</v>
      </c>
      <c r="GX107" s="325">
        <f t="shared" si="39"/>
        <v>294687</v>
      </c>
      <c r="GY107" s="315">
        <v>15998</v>
      </c>
      <c r="GZ107" s="315"/>
      <c r="HA107" s="315"/>
      <c r="HB107" s="323">
        <f t="shared" si="49"/>
        <v>35899</v>
      </c>
      <c r="HC107" s="315"/>
      <c r="HD107" s="315"/>
      <c r="HE107" s="315"/>
      <c r="HF107" s="315"/>
      <c r="HG107" s="315"/>
      <c r="HH107" s="315"/>
      <c r="HI107" s="315"/>
      <c r="HJ107" s="315"/>
      <c r="HK107" s="315"/>
      <c r="HL107" s="315"/>
      <c r="HM107" s="315"/>
      <c r="HN107" s="315"/>
      <c r="HO107" s="315"/>
      <c r="HP107" s="315"/>
      <c r="HQ107" s="315"/>
      <c r="HR107" s="315"/>
      <c r="HS107" s="315"/>
      <c r="HT107" s="315"/>
      <c r="HU107" s="315"/>
      <c r="HV107" s="315"/>
      <c r="HW107" s="315"/>
      <c r="HX107" s="315"/>
      <c r="HY107" s="315"/>
      <c r="HZ107" s="315"/>
      <c r="IA107" s="315"/>
      <c r="IB107" s="315"/>
      <c r="IC107" s="315"/>
      <c r="ID107" s="315"/>
      <c r="IE107" s="315"/>
      <c r="IF107" s="315"/>
      <c r="IG107" s="315"/>
      <c r="IH107" s="315"/>
      <c r="II107" s="315"/>
      <c r="IJ107" s="315"/>
      <c r="IK107" s="315"/>
      <c r="IL107" s="315"/>
      <c r="IM107" s="315"/>
      <c r="IN107" s="315"/>
      <c r="IO107" s="315"/>
      <c r="IP107" s="315"/>
      <c r="IQ107" s="315"/>
      <c r="IR107" s="315"/>
      <c r="IS107" s="315"/>
      <c r="IT107" s="315"/>
      <c r="IU107" s="315"/>
      <c r="IV107" s="315"/>
      <c r="IW107" s="315"/>
      <c r="IX107" s="315"/>
      <c r="IY107" s="315"/>
      <c r="IZ107" s="315"/>
      <c r="JA107" s="315"/>
      <c r="JB107" s="315"/>
      <c r="JC107" s="315"/>
      <c r="JD107" s="315"/>
      <c r="JE107" s="315"/>
      <c r="JF107" s="315"/>
      <c r="JG107" s="315"/>
      <c r="JH107" s="315"/>
      <c r="JI107" s="315"/>
      <c r="JJ107" s="315"/>
      <c r="JK107" s="315"/>
      <c r="JL107" s="315"/>
      <c r="JM107" s="315"/>
      <c r="JN107" s="315"/>
      <c r="JO107" s="315"/>
      <c r="JP107" s="315"/>
      <c r="JQ107" s="315"/>
      <c r="JR107" s="315"/>
      <c r="JS107" s="315"/>
      <c r="JT107" s="315"/>
      <c r="JU107" s="315"/>
      <c r="JV107" s="315"/>
      <c r="JW107" s="315"/>
      <c r="JX107" s="315"/>
      <c r="JY107" s="315"/>
      <c r="JZ107" s="315"/>
      <c r="KA107" s="315"/>
      <c r="KB107" s="315"/>
      <c r="KC107" s="315"/>
      <c r="KD107" s="315"/>
      <c r="KE107" s="315"/>
      <c r="KF107" s="315"/>
      <c r="KG107" s="315"/>
      <c r="KH107" s="315"/>
      <c r="KI107" s="315"/>
      <c r="KJ107" s="315"/>
      <c r="KK107" s="315"/>
      <c r="KL107" s="315"/>
      <c r="KM107" s="315"/>
      <c r="KN107" s="315"/>
      <c r="KO107" s="315"/>
      <c r="KP107" s="315"/>
      <c r="KQ107" s="315"/>
      <c r="KR107" s="315"/>
      <c r="KS107" s="315"/>
      <c r="KT107" s="315"/>
      <c r="KU107" s="315"/>
      <c r="KV107" s="315"/>
      <c r="KW107" s="315"/>
      <c r="KX107" s="315"/>
      <c r="KY107" s="315"/>
      <c r="KZ107" s="315"/>
      <c r="LA107" s="315"/>
      <c r="LB107" s="315"/>
      <c r="LC107" s="315"/>
      <c r="LD107" s="315"/>
      <c r="LE107" s="315"/>
      <c r="LF107" s="315"/>
      <c r="LG107" s="315"/>
      <c r="LH107" s="315"/>
      <c r="LI107" s="315"/>
      <c r="LJ107" s="315"/>
      <c r="LK107" s="315"/>
      <c r="LL107" s="315"/>
      <c r="LM107" s="315"/>
      <c r="LN107" s="315"/>
      <c r="LO107" s="315"/>
      <c r="LP107" s="315"/>
      <c r="LQ107" s="315"/>
      <c r="LR107" s="315"/>
      <c r="LS107" s="315"/>
      <c r="LT107" s="315"/>
      <c r="LU107" s="315"/>
      <c r="LV107" s="315"/>
      <c r="LW107" s="315"/>
      <c r="LX107" s="315"/>
      <c r="LY107" s="315"/>
      <c r="LZ107" s="315"/>
      <c r="MA107" s="315"/>
      <c r="MB107" s="315"/>
      <c r="MC107" s="315"/>
      <c r="MD107" s="315"/>
      <c r="ME107" s="315"/>
      <c r="MF107" s="315"/>
      <c r="MG107" s="315"/>
      <c r="MH107" s="315"/>
      <c r="MI107" s="315"/>
      <c r="MJ107" s="315"/>
      <c r="MK107" s="315"/>
      <c r="ML107" s="315"/>
      <c r="MM107" s="315"/>
      <c r="MN107" s="315"/>
      <c r="MO107" s="315"/>
      <c r="MP107" s="315"/>
      <c r="MQ107" s="315"/>
      <c r="MR107" s="315"/>
      <c r="MS107" s="315"/>
      <c r="MT107" s="315"/>
      <c r="MU107" s="315"/>
      <c r="MV107" s="315"/>
      <c r="MW107" s="315"/>
      <c r="MX107" s="315"/>
      <c r="MY107" s="315"/>
      <c r="MZ107" s="315"/>
      <c r="NA107" s="315"/>
      <c r="NB107" s="315"/>
      <c r="NC107" s="315"/>
      <c r="ND107" s="315"/>
      <c r="NE107" s="315"/>
      <c r="NF107" s="315"/>
      <c r="NG107" s="315"/>
      <c r="NH107" s="315"/>
      <c r="NI107" s="315"/>
      <c r="NJ107" s="315"/>
      <c r="NK107" s="315"/>
      <c r="NL107" s="315"/>
      <c r="NM107" s="315"/>
      <c r="NN107" s="315"/>
      <c r="NO107" s="315"/>
      <c r="NP107" s="315"/>
      <c r="NQ107" s="315"/>
      <c r="NR107" s="315"/>
      <c r="NS107" s="315"/>
      <c r="NT107" s="315"/>
      <c r="NU107" s="315"/>
      <c r="NV107" s="315"/>
      <c r="NW107" s="315"/>
      <c r="NX107" s="315"/>
      <c r="NY107" s="315"/>
      <c r="NZ107" s="315"/>
      <c r="OA107" s="315"/>
      <c r="OB107" s="315"/>
      <c r="OC107" s="315"/>
      <c r="OD107" s="315"/>
      <c r="OE107" s="315"/>
      <c r="OF107" s="315"/>
      <c r="OG107" s="315"/>
      <c r="OH107" s="315"/>
      <c r="OI107" s="315"/>
      <c r="OJ107" s="315"/>
      <c r="OK107" s="315"/>
      <c r="OL107" s="315"/>
      <c r="OM107" s="315"/>
      <c r="ON107" s="315"/>
      <c r="OO107" s="315"/>
      <c r="OP107" s="315"/>
      <c r="OQ107" s="315"/>
      <c r="OR107" s="315"/>
      <c r="OS107" s="315"/>
      <c r="OT107" s="315"/>
      <c r="OU107" s="315"/>
      <c r="OV107" s="315"/>
      <c r="OW107" s="315"/>
      <c r="OX107" s="315"/>
      <c r="OY107" s="315"/>
      <c r="OZ107" s="315"/>
      <c r="PA107" s="315"/>
      <c r="PB107" s="315"/>
      <c r="PC107" s="315"/>
      <c r="PD107" s="315"/>
      <c r="PE107" s="315"/>
      <c r="PF107" s="315"/>
      <c r="PG107" s="315"/>
      <c r="PH107" s="315"/>
      <c r="PI107" s="315"/>
      <c r="PJ107" s="315"/>
      <c r="PK107" s="315"/>
      <c r="PL107" s="315"/>
      <c r="PM107" s="315"/>
      <c r="PN107" s="315"/>
      <c r="PO107" s="315"/>
      <c r="PP107" s="315"/>
      <c r="PQ107" s="315"/>
      <c r="PR107" s="315"/>
      <c r="PS107" s="315"/>
      <c r="PT107" s="315"/>
      <c r="PU107" s="315"/>
      <c r="PV107" s="315"/>
      <c r="PW107" s="315"/>
      <c r="PX107" s="315"/>
      <c r="PY107" s="315"/>
      <c r="PZ107" s="315"/>
      <c r="QA107" s="315"/>
      <c r="QB107" s="315"/>
      <c r="QC107" s="315"/>
      <c r="QD107" s="315"/>
      <c r="QE107" s="315"/>
      <c r="QF107" s="315"/>
      <c r="QG107" s="315"/>
      <c r="QH107" s="315"/>
      <c r="QI107" s="315"/>
      <c r="QJ107" s="315"/>
      <c r="QK107" s="315"/>
      <c r="QL107" s="315"/>
      <c r="QM107" s="315"/>
      <c r="QN107" s="315"/>
      <c r="QO107" s="315"/>
      <c r="QP107" s="315"/>
      <c r="QQ107" s="315"/>
      <c r="QR107" s="315"/>
      <c r="QS107" s="315"/>
      <c r="QT107" s="315"/>
      <c r="QU107" s="315"/>
      <c r="QV107" s="315"/>
      <c r="QW107" s="315"/>
      <c r="QX107" s="315"/>
      <c r="QY107" s="315"/>
      <c r="QZ107" s="315"/>
      <c r="RA107" s="315"/>
      <c r="RB107" s="315"/>
      <c r="RC107" s="315"/>
      <c r="RD107" s="315"/>
      <c r="RE107" s="315"/>
      <c r="RF107" s="315"/>
      <c r="RG107" s="315"/>
      <c r="RH107" s="315"/>
      <c r="RI107" s="315"/>
      <c r="RJ107" s="315"/>
      <c r="RK107" s="315"/>
      <c r="RL107" s="315"/>
      <c r="RM107" s="315"/>
      <c r="RN107" s="315"/>
      <c r="RO107" s="315"/>
      <c r="RP107" s="315"/>
      <c r="RQ107" s="315"/>
      <c r="RR107" s="315"/>
      <c r="RS107" s="315"/>
      <c r="RT107" s="315"/>
      <c r="RU107" s="315"/>
      <c r="RV107" s="315"/>
      <c r="RW107" s="315"/>
      <c r="RX107" s="315"/>
      <c r="RY107" s="315"/>
      <c r="RZ107" s="315"/>
      <c r="SA107" s="315"/>
      <c r="SB107" s="315"/>
      <c r="SC107" s="315"/>
      <c r="SD107" s="315"/>
      <c r="SE107" s="315"/>
      <c r="SF107" s="315"/>
      <c r="SG107" s="315"/>
      <c r="SH107" s="315"/>
      <c r="SI107" s="315"/>
      <c r="SJ107" s="315"/>
      <c r="SK107" s="315"/>
      <c r="SL107" s="315"/>
      <c r="SM107" s="315"/>
      <c r="SN107" s="315"/>
      <c r="SO107" s="315"/>
      <c r="SP107" s="315"/>
      <c r="SQ107" s="315"/>
      <c r="SR107" s="315"/>
      <c r="SS107" s="315"/>
      <c r="ST107" s="315"/>
      <c r="SU107" s="315"/>
      <c r="SV107" s="315"/>
      <c r="SW107" s="315"/>
      <c r="SX107" s="315"/>
      <c r="SY107" s="315"/>
      <c r="SZ107" s="315"/>
      <c r="TA107" s="315"/>
      <c r="TB107" s="315"/>
      <c r="TC107" s="315"/>
      <c r="TD107" s="315"/>
      <c r="TE107" s="315"/>
      <c r="TF107" s="315"/>
      <c r="TG107" s="315"/>
      <c r="TH107" s="315"/>
      <c r="TI107" s="315"/>
      <c r="TJ107" s="315"/>
      <c r="TK107" s="315"/>
      <c r="TL107" s="315"/>
      <c r="TM107" s="315"/>
      <c r="TN107" s="315"/>
      <c r="TO107" s="315"/>
      <c r="TP107" s="315"/>
      <c r="TQ107" s="315"/>
      <c r="TR107" s="315"/>
      <c r="TS107" s="315"/>
      <c r="TT107" s="315"/>
      <c r="TU107" s="315"/>
      <c r="TV107" s="315"/>
      <c r="TW107" s="315"/>
      <c r="TX107" s="315"/>
      <c r="TY107" s="315"/>
      <c r="TZ107" s="315"/>
      <c r="UA107" s="315"/>
      <c r="UB107" s="315"/>
      <c r="UC107" s="315"/>
      <c r="UD107" s="315"/>
    </row>
    <row r="108" spans="1:550" s="320" customFormat="1">
      <c r="A108" s="28" t="s">
        <v>606</v>
      </c>
      <c r="B108" s="28" t="s">
        <v>600</v>
      </c>
      <c r="C108" s="29" t="s">
        <v>242</v>
      </c>
      <c r="D108" s="29" t="s">
        <v>250</v>
      </c>
      <c r="E108" s="105" t="s">
        <v>185</v>
      </c>
      <c r="F108" s="31">
        <v>12</v>
      </c>
      <c r="G108" s="320">
        <v>148260</v>
      </c>
      <c r="H108" s="320">
        <v>69610</v>
      </c>
      <c r="I108" s="320">
        <v>6200</v>
      </c>
      <c r="J108" s="320">
        <v>17689</v>
      </c>
      <c r="K108" s="320">
        <v>340839</v>
      </c>
      <c r="L108" s="320">
        <v>386532</v>
      </c>
      <c r="M108" s="320">
        <v>8070</v>
      </c>
      <c r="N108" s="320">
        <v>-15608</v>
      </c>
      <c r="O108" s="320">
        <v>21675</v>
      </c>
      <c r="P108" s="320">
        <v>6067</v>
      </c>
      <c r="Q108" s="320">
        <v>-1110</v>
      </c>
      <c r="R108" s="320">
        <v>4957</v>
      </c>
      <c r="S108" s="320">
        <v>13027</v>
      </c>
      <c r="T108" s="320">
        <v>0</v>
      </c>
      <c r="U108" s="320">
        <v>-20812</v>
      </c>
      <c r="V108" s="320">
        <v>21748</v>
      </c>
      <c r="W108" s="320">
        <v>936</v>
      </c>
      <c r="X108" s="320">
        <v>-936</v>
      </c>
      <c r="Y108" s="320">
        <v>0</v>
      </c>
      <c r="Z108" s="320">
        <v>0</v>
      </c>
      <c r="AA108" s="320">
        <v>0</v>
      </c>
      <c r="AB108" s="320">
        <v>0</v>
      </c>
      <c r="AC108" s="320">
        <v>0</v>
      </c>
      <c r="AD108" s="320">
        <v>0</v>
      </c>
      <c r="AE108" s="320">
        <v>0</v>
      </c>
      <c r="AF108" s="320">
        <v>6944</v>
      </c>
      <c r="AG108" s="320">
        <v>-5451</v>
      </c>
      <c r="AH108" s="320">
        <v>1493</v>
      </c>
      <c r="AI108" s="320">
        <v>673</v>
      </c>
      <c r="AJ108" s="320">
        <v>3</v>
      </c>
      <c r="AK108" s="320">
        <v>676</v>
      </c>
      <c r="AL108" s="320">
        <v>6253</v>
      </c>
      <c r="AM108" s="320">
        <v>1817</v>
      </c>
      <c r="AN108" s="320">
        <v>8070</v>
      </c>
      <c r="AO108" s="320">
        <v>700</v>
      </c>
      <c r="AP108" s="320">
        <v>226</v>
      </c>
      <c r="AQ108" s="320">
        <v>926</v>
      </c>
      <c r="AR108" s="320">
        <v>0</v>
      </c>
      <c r="AS108" s="320">
        <v>0</v>
      </c>
      <c r="AT108" s="320">
        <v>0</v>
      </c>
      <c r="AU108" s="320">
        <v>22640</v>
      </c>
      <c r="AV108" s="320">
        <v>-36420</v>
      </c>
      <c r="AW108" s="320">
        <v>0</v>
      </c>
      <c r="AX108" s="320">
        <v>37972</v>
      </c>
      <c r="AY108" s="320">
        <v>1552</v>
      </c>
      <c r="AZ108" s="320">
        <v>0</v>
      </c>
      <c r="BA108" s="320">
        <v>1552</v>
      </c>
      <c r="BB108" s="320">
        <v>24192</v>
      </c>
      <c r="BC108" s="315">
        <v>155213</v>
      </c>
      <c r="BD108" s="315">
        <v>7617</v>
      </c>
      <c r="BE108" s="315">
        <v>22023</v>
      </c>
      <c r="BF108" s="315">
        <v>2169</v>
      </c>
      <c r="BG108" s="315">
        <v>-133190</v>
      </c>
      <c r="BH108" s="315">
        <v>-5448</v>
      </c>
      <c r="BI108" s="320">
        <v>407067</v>
      </c>
      <c r="BJ108" s="320">
        <v>169961</v>
      </c>
      <c r="BK108" s="320">
        <v>-37972</v>
      </c>
      <c r="BL108" s="320">
        <v>131989</v>
      </c>
      <c r="BM108" s="320">
        <v>131989</v>
      </c>
      <c r="BN108" s="320">
        <v>539056</v>
      </c>
      <c r="BO108" s="320">
        <v>149786</v>
      </c>
      <c r="BP108" s="320">
        <v>5439</v>
      </c>
      <c r="BQ108" s="320">
        <v>144347</v>
      </c>
      <c r="BR108" s="320">
        <v>21775</v>
      </c>
      <c r="BS108" s="320">
        <v>4495</v>
      </c>
      <c r="BT108" s="320">
        <v>17280</v>
      </c>
      <c r="BU108" s="320">
        <v>92638</v>
      </c>
      <c r="BV108" s="320">
        <v>74975</v>
      </c>
      <c r="BW108" s="320">
        <v>17663</v>
      </c>
      <c r="BX108" s="320">
        <v>36875</v>
      </c>
      <c r="BY108" s="320">
        <v>3678</v>
      </c>
      <c r="BZ108" s="320">
        <v>33197</v>
      </c>
      <c r="CA108" s="320">
        <v>24558</v>
      </c>
      <c r="CB108" s="320">
        <v>10155</v>
      </c>
      <c r="CC108" s="320">
        <v>14403</v>
      </c>
      <c r="CD108" s="320">
        <v>22068</v>
      </c>
      <c r="CE108" s="320">
        <v>5937</v>
      </c>
      <c r="CF108" s="320">
        <v>16131</v>
      </c>
      <c r="CJ108" s="320">
        <v>135289</v>
      </c>
      <c r="CK108" s="320">
        <v>29199</v>
      </c>
      <c r="CL108" s="320">
        <v>106090</v>
      </c>
      <c r="CM108" s="320">
        <v>0</v>
      </c>
      <c r="CN108" s="320">
        <v>0</v>
      </c>
      <c r="CO108" s="320">
        <v>0</v>
      </c>
      <c r="CP108" s="320">
        <v>13199</v>
      </c>
      <c r="CQ108" s="320">
        <v>5362</v>
      </c>
      <c r="CR108" s="320">
        <v>7837</v>
      </c>
      <c r="CS108" s="320">
        <v>4107</v>
      </c>
      <c r="CT108" s="320">
        <v>95</v>
      </c>
      <c r="CU108" s="320">
        <v>4012</v>
      </c>
      <c r="CV108" s="320">
        <v>2455</v>
      </c>
      <c r="CW108" s="320">
        <v>0</v>
      </c>
      <c r="CX108" s="320">
        <v>2455</v>
      </c>
      <c r="CY108" s="320">
        <v>0</v>
      </c>
      <c r="CZ108" s="320">
        <v>0</v>
      </c>
      <c r="DA108" s="320">
        <v>0</v>
      </c>
      <c r="DB108" s="320">
        <v>0</v>
      </c>
      <c r="DC108" s="320">
        <v>0</v>
      </c>
      <c r="DD108" s="320">
        <v>0</v>
      </c>
      <c r="DE108" s="320">
        <v>0</v>
      </c>
      <c r="DF108" s="320">
        <v>0</v>
      </c>
      <c r="DG108" s="320">
        <v>941</v>
      </c>
      <c r="DH108" s="320">
        <v>0</v>
      </c>
      <c r="DI108" s="320">
        <v>941</v>
      </c>
      <c r="DJ108" s="320">
        <v>0</v>
      </c>
      <c r="DK108" s="320">
        <v>0</v>
      </c>
      <c r="DL108" s="320">
        <v>0</v>
      </c>
      <c r="DM108" s="320">
        <v>0</v>
      </c>
      <c r="DN108" s="320">
        <v>503691</v>
      </c>
      <c r="DO108" s="320">
        <v>139335</v>
      </c>
      <c r="DP108" s="320">
        <v>364356</v>
      </c>
      <c r="DQ108" s="320">
        <v>65714</v>
      </c>
      <c r="DR108" s="320">
        <v>54596</v>
      </c>
      <c r="DS108" s="320">
        <v>11118</v>
      </c>
      <c r="DT108" s="320">
        <v>569405</v>
      </c>
      <c r="DU108" s="320">
        <v>193931</v>
      </c>
      <c r="DV108" s="320">
        <v>375474</v>
      </c>
      <c r="DW108" s="320">
        <v>-1056</v>
      </c>
      <c r="DX108" s="320">
        <v>-84</v>
      </c>
      <c r="DY108" s="320">
        <v>-1140</v>
      </c>
      <c r="DZ108" s="320">
        <v>0</v>
      </c>
      <c r="EA108" s="320">
        <v>25479</v>
      </c>
      <c r="EB108" s="320">
        <v>466</v>
      </c>
      <c r="EC108" s="320">
        <v>18257</v>
      </c>
      <c r="ED108" s="320">
        <v>-1060</v>
      </c>
      <c r="EE108" s="320">
        <v>397</v>
      </c>
      <c r="EF108" s="320">
        <v>43933</v>
      </c>
      <c r="EG108" s="320">
        <v>235457</v>
      </c>
      <c r="EH108" s="320">
        <v>58704</v>
      </c>
      <c r="EI108" s="320">
        <v>46678</v>
      </c>
      <c r="EJ108" s="320">
        <v>43288</v>
      </c>
      <c r="EK108" s="320">
        <v>384127</v>
      </c>
      <c r="EL108" s="320">
        <v>-36420</v>
      </c>
      <c r="EM108" s="320">
        <v>6200</v>
      </c>
      <c r="EN108" s="320">
        <v>157</v>
      </c>
      <c r="EO108" s="320">
        <v>163604</v>
      </c>
      <c r="EP108" s="320">
        <v>0</v>
      </c>
      <c r="EQ108" s="320">
        <v>133541</v>
      </c>
      <c r="ER108" s="323">
        <f t="shared" si="40"/>
        <v>613141</v>
      </c>
      <c r="ES108" s="323">
        <f t="shared" si="41"/>
        <v>576805</v>
      </c>
      <c r="ET108" s="323">
        <f t="shared" si="42"/>
        <v>576805</v>
      </c>
      <c r="EU108" s="323">
        <f t="shared" si="35"/>
        <v>36336</v>
      </c>
      <c r="EV108" s="323">
        <f t="shared" si="43"/>
        <v>192678</v>
      </c>
      <c r="EW108" s="323">
        <f t="shared" si="44"/>
        <v>138082</v>
      </c>
      <c r="EX108" s="323">
        <f t="shared" si="45"/>
        <v>138082</v>
      </c>
      <c r="EY108" s="323">
        <f t="shared" si="46"/>
        <v>106090</v>
      </c>
      <c r="EZ108" s="323">
        <f t="shared" si="47"/>
        <v>158352</v>
      </c>
      <c r="FA108" s="323">
        <f t="shared" si="48"/>
        <v>129571</v>
      </c>
      <c r="FB108" s="323">
        <f t="shared" si="36"/>
        <v>28781</v>
      </c>
      <c r="FC108" s="320">
        <v>533989</v>
      </c>
      <c r="FD108" s="320">
        <v>609982</v>
      </c>
      <c r="FE108" s="320">
        <v>26618</v>
      </c>
      <c r="FF108" s="320">
        <v>137440</v>
      </c>
      <c r="FG108" s="320">
        <v>4483</v>
      </c>
      <c r="FH108" s="320">
        <v>2982</v>
      </c>
      <c r="FI108" s="320">
        <v>39400</v>
      </c>
      <c r="FJ108" s="320">
        <v>1354894</v>
      </c>
      <c r="FK108" s="320">
        <v>8114</v>
      </c>
      <c r="FL108" s="320">
        <v>15226</v>
      </c>
      <c r="FM108" s="320">
        <v>0</v>
      </c>
      <c r="FN108" s="320">
        <v>0</v>
      </c>
      <c r="FO108" s="320">
        <v>29</v>
      </c>
      <c r="FP108" s="320">
        <v>10715</v>
      </c>
      <c r="FQ108" s="320">
        <v>1388978</v>
      </c>
      <c r="FR108" s="320">
        <v>5615</v>
      </c>
      <c r="FS108" s="320">
        <v>0</v>
      </c>
      <c r="FT108" s="320">
        <v>1888</v>
      </c>
      <c r="FU108" s="320">
        <v>0</v>
      </c>
      <c r="FV108" s="320">
        <v>1029</v>
      </c>
      <c r="FW108" s="320">
        <v>42001</v>
      </c>
      <c r="FX108" s="320">
        <v>0</v>
      </c>
      <c r="FY108" s="320">
        <v>50533</v>
      </c>
      <c r="FZ108" s="320">
        <v>1439511</v>
      </c>
      <c r="GA108" s="320">
        <v>2094</v>
      </c>
      <c r="GB108" s="320">
        <v>58485</v>
      </c>
      <c r="GC108" s="320">
        <v>62787</v>
      </c>
      <c r="GD108" s="320">
        <v>0</v>
      </c>
      <c r="GE108" s="320">
        <v>0</v>
      </c>
      <c r="GF108" s="320">
        <v>0</v>
      </c>
      <c r="GG108" s="320">
        <v>123366</v>
      </c>
      <c r="GH108" s="320">
        <v>2649</v>
      </c>
      <c r="GI108" s="320">
        <v>3858</v>
      </c>
      <c r="GJ108" s="320">
        <v>277312</v>
      </c>
      <c r="GK108" s="320">
        <v>394980</v>
      </c>
      <c r="GL108" s="320">
        <v>74098</v>
      </c>
      <c r="GM108" s="320">
        <v>0</v>
      </c>
      <c r="GN108" s="320">
        <v>0</v>
      </c>
      <c r="GO108" s="320">
        <v>752897</v>
      </c>
      <c r="GP108" s="320">
        <v>563248</v>
      </c>
      <c r="GQ108" s="320">
        <v>24192</v>
      </c>
      <c r="GR108" s="320">
        <v>539056</v>
      </c>
      <c r="GS108" s="320">
        <v>563248</v>
      </c>
      <c r="GT108" s="320">
        <v>533989</v>
      </c>
      <c r="GU108" s="320">
        <v>1029</v>
      </c>
      <c r="GV108" s="325">
        <f t="shared" si="37"/>
        <v>529657</v>
      </c>
      <c r="GW108" s="325">
        <f t="shared" si="38"/>
        <v>5615</v>
      </c>
      <c r="GX108" s="325">
        <f t="shared" si="39"/>
        <v>524042</v>
      </c>
      <c r="GY108" s="315">
        <v>28019</v>
      </c>
      <c r="GZ108" s="315"/>
      <c r="HA108" s="315"/>
      <c r="HB108" s="323">
        <f t="shared" si="49"/>
        <v>53498</v>
      </c>
      <c r="HC108" s="315"/>
      <c r="HD108" s="315"/>
      <c r="HE108" s="315"/>
      <c r="HF108" s="315"/>
      <c r="HG108" s="315"/>
      <c r="HH108" s="315"/>
      <c r="HI108" s="315"/>
      <c r="HJ108" s="315"/>
      <c r="HK108" s="315"/>
      <c r="HL108" s="315"/>
      <c r="HM108" s="315"/>
      <c r="HN108" s="315"/>
      <c r="HO108" s="315"/>
      <c r="HP108" s="315"/>
      <c r="HQ108" s="315"/>
      <c r="HR108" s="315"/>
      <c r="HS108" s="315"/>
      <c r="HT108" s="315"/>
      <c r="HU108" s="315"/>
      <c r="HV108" s="315"/>
      <c r="HW108" s="315"/>
      <c r="HX108" s="315"/>
      <c r="HY108" s="315"/>
      <c r="HZ108" s="315"/>
      <c r="IA108" s="315"/>
      <c r="IB108" s="315"/>
      <c r="IC108" s="315"/>
      <c r="ID108" s="315"/>
      <c r="IE108" s="315"/>
      <c r="IF108" s="315"/>
      <c r="IG108" s="315"/>
      <c r="IH108" s="315"/>
      <c r="II108" s="315"/>
      <c r="IJ108" s="315"/>
      <c r="IK108" s="315"/>
      <c r="IL108" s="315"/>
      <c r="IM108" s="315"/>
      <c r="IN108" s="315"/>
      <c r="IO108" s="315"/>
      <c r="IP108" s="315"/>
      <c r="IQ108" s="315"/>
      <c r="IR108" s="315"/>
      <c r="IS108" s="315"/>
      <c r="IT108" s="315"/>
      <c r="IU108" s="315"/>
      <c r="IV108" s="315"/>
      <c r="IW108" s="315"/>
      <c r="IX108" s="315"/>
      <c r="IY108" s="315"/>
      <c r="IZ108" s="315"/>
      <c r="JA108" s="315"/>
      <c r="JB108" s="315"/>
      <c r="JC108" s="315"/>
      <c r="JD108" s="315"/>
      <c r="JE108" s="315"/>
      <c r="JF108" s="315"/>
      <c r="JG108" s="315"/>
      <c r="JH108" s="315"/>
      <c r="JI108" s="315"/>
      <c r="JJ108" s="315"/>
      <c r="JK108" s="315"/>
      <c r="JL108" s="315"/>
      <c r="JM108" s="315"/>
      <c r="JN108" s="315"/>
      <c r="JO108" s="315"/>
      <c r="JP108" s="315"/>
      <c r="JQ108" s="315"/>
      <c r="JR108" s="315"/>
      <c r="JS108" s="315"/>
      <c r="JT108" s="315"/>
      <c r="JU108" s="315"/>
      <c r="JV108" s="315"/>
      <c r="JW108" s="315"/>
      <c r="JX108" s="315"/>
      <c r="JY108" s="315"/>
      <c r="JZ108" s="315"/>
      <c r="KA108" s="315"/>
      <c r="KB108" s="315"/>
      <c r="KC108" s="315"/>
      <c r="KD108" s="315"/>
      <c r="KE108" s="315"/>
      <c r="KF108" s="315"/>
      <c r="KG108" s="315"/>
      <c r="KH108" s="315"/>
      <c r="KI108" s="315"/>
      <c r="KJ108" s="315"/>
      <c r="KK108" s="315"/>
      <c r="KL108" s="315"/>
      <c r="KM108" s="315"/>
      <c r="KN108" s="315"/>
      <c r="KO108" s="315"/>
      <c r="KP108" s="315"/>
      <c r="KQ108" s="315"/>
      <c r="KR108" s="315"/>
      <c r="KS108" s="315"/>
      <c r="KT108" s="315"/>
      <c r="KU108" s="315"/>
      <c r="KV108" s="315"/>
      <c r="KW108" s="315"/>
      <c r="KX108" s="315"/>
      <c r="KY108" s="315"/>
      <c r="KZ108" s="315"/>
      <c r="LA108" s="315"/>
      <c r="LB108" s="315"/>
      <c r="LC108" s="315"/>
      <c r="LD108" s="315"/>
      <c r="LE108" s="315"/>
      <c r="LF108" s="315"/>
      <c r="LG108" s="315"/>
      <c r="LH108" s="315"/>
      <c r="LI108" s="315"/>
      <c r="LJ108" s="315"/>
      <c r="LK108" s="315"/>
      <c r="LL108" s="315"/>
      <c r="LM108" s="315"/>
      <c r="LN108" s="315"/>
      <c r="LO108" s="315"/>
      <c r="LP108" s="315"/>
      <c r="LQ108" s="315"/>
      <c r="LR108" s="315"/>
      <c r="LS108" s="315"/>
      <c r="LT108" s="315"/>
      <c r="LU108" s="315"/>
      <c r="LV108" s="315"/>
      <c r="LW108" s="315"/>
      <c r="LX108" s="315"/>
      <c r="LY108" s="315"/>
      <c r="LZ108" s="315"/>
      <c r="MA108" s="315"/>
      <c r="MB108" s="315"/>
      <c r="MC108" s="315"/>
      <c r="MD108" s="315"/>
      <c r="ME108" s="315"/>
      <c r="MF108" s="315"/>
      <c r="MG108" s="315"/>
      <c r="MH108" s="315"/>
      <c r="MI108" s="315"/>
      <c r="MJ108" s="315"/>
      <c r="MK108" s="315"/>
      <c r="ML108" s="315"/>
      <c r="MM108" s="315"/>
      <c r="MN108" s="315"/>
      <c r="MO108" s="315"/>
      <c r="MP108" s="315"/>
      <c r="MQ108" s="315"/>
      <c r="MR108" s="315"/>
      <c r="MS108" s="315"/>
      <c r="MT108" s="315"/>
      <c r="MU108" s="315"/>
      <c r="MV108" s="315"/>
      <c r="MW108" s="315"/>
      <c r="MX108" s="315"/>
      <c r="MY108" s="315"/>
      <c r="MZ108" s="315"/>
      <c r="NA108" s="315"/>
      <c r="NB108" s="315"/>
      <c r="NC108" s="315"/>
      <c r="ND108" s="315"/>
      <c r="NE108" s="315"/>
      <c r="NF108" s="315"/>
      <c r="NG108" s="315"/>
      <c r="NH108" s="315"/>
      <c r="NI108" s="315"/>
      <c r="NJ108" s="315"/>
      <c r="NK108" s="315"/>
      <c r="NL108" s="315"/>
      <c r="NM108" s="315"/>
      <c r="NN108" s="315"/>
      <c r="NO108" s="315"/>
      <c r="NP108" s="315"/>
      <c r="NQ108" s="315"/>
      <c r="NR108" s="315"/>
      <c r="NS108" s="315"/>
      <c r="NT108" s="315"/>
      <c r="NU108" s="315"/>
      <c r="NV108" s="315"/>
      <c r="NW108" s="315"/>
      <c r="NX108" s="315"/>
      <c r="NY108" s="315"/>
      <c r="NZ108" s="315"/>
      <c r="OA108" s="315"/>
      <c r="OB108" s="315"/>
      <c r="OC108" s="315"/>
      <c r="OD108" s="315"/>
      <c r="OE108" s="315"/>
      <c r="OF108" s="315"/>
      <c r="OG108" s="315"/>
      <c r="OH108" s="315"/>
      <c r="OI108" s="315"/>
      <c r="OJ108" s="315"/>
      <c r="OK108" s="315"/>
      <c r="OL108" s="315"/>
      <c r="OM108" s="315"/>
      <c r="ON108" s="315"/>
      <c r="OO108" s="315"/>
      <c r="OP108" s="315"/>
      <c r="OQ108" s="315"/>
      <c r="OR108" s="315"/>
      <c r="OS108" s="315"/>
      <c r="OT108" s="315"/>
      <c r="OU108" s="315"/>
      <c r="OV108" s="315"/>
      <c r="OW108" s="315"/>
      <c r="OX108" s="315"/>
      <c r="OY108" s="315"/>
      <c r="OZ108" s="315"/>
      <c r="PA108" s="315"/>
      <c r="PB108" s="315"/>
      <c r="PC108" s="315"/>
      <c r="PD108" s="315"/>
      <c r="PE108" s="315"/>
      <c r="PF108" s="315"/>
      <c r="PG108" s="315"/>
      <c r="PH108" s="315"/>
      <c r="PI108" s="315"/>
      <c r="PJ108" s="315"/>
      <c r="PK108" s="315"/>
      <c r="PL108" s="315"/>
      <c r="PM108" s="315"/>
      <c r="PN108" s="315"/>
      <c r="PO108" s="315"/>
      <c r="PP108" s="315"/>
      <c r="PQ108" s="315"/>
      <c r="PR108" s="315"/>
      <c r="PS108" s="315"/>
      <c r="PT108" s="315"/>
      <c r="PU108" s="315"/>
      <c r="PV108" s="315"/>
      <c r="PW108" s="315"/>
      <c r="PX108" s="315"/>
      <c r="PY108" s="315"/>
      <c r="PZ108" s="315"/>
      <c r="QA108" s="315"/>
      <c r="QB108" s="315"/>
      <c r="QC108" s="315"/>
      <c r="QD108" s="315"/>
      <c r="QE108" s="315"/>
      <c r="QF108" s="315"/>
      <c r="QG108" s="315"/>
      <c r="QH108" s="315"/>
      <c r="QI108" s="315"/>
      <c r="QJ108" s="315"/>
      <c r="QK108" s="315"/>
      <c r="QL108" s="315"/>
      <c r="QM108" s="315"/>
      <c r="QN108" s="315"/>
      <c r="QO108" s="315"/>
      <c r="QP108" s="315"/>
      <c r="QQ108" s="315"/>
      <c r="QR108" s="315"/>
      <c r="QS108" s="315"/>
      <c r="QT108" s="315"/>
      <c r="QU108" s="315"/>
      <c r="QV108" s="315"/>
      <c r="QW108" s="315"/>
      <c r="QX108" s="315"/>
      <c r="QY108" s="315"/>
      <c r="QZ108" s="315"/>
      <c r="RA108" s="315"/>
      <c r="RB108" s="315"/>
      <c r="RC108" s="315"/>
      <c r="RD108" s="315"/>
      <c r="RE108" s="315"/>
      <c r="RF108" s="315"/>
      <c r="RG108" s="315"/>
      <c r="RH108" s="315"/>
      <c r="RI108" s="315"/>
      <c r="RJ108" s="315"/>
      <c r="RK108" s="315"/>
      <c r="RL108" s="315"/>
      <c r="RM108" s="315"/>
      <c r="RN108" s="315"/>
      <c r="RO108" s="315"/>
      <c r="RP108" s="315"/>
      <c r="RQ108" s="315"/>
      <c r="RR108" s="315"/>
      <c r="RS108" s="315"/>
      <c r="RT108" s="315"/>
      <c r="RU108" s="315"/>
      <c r="RV108" s="315"/>
      <c r="RW108" s="315"/>
      <c r="RX108" s="315"/>
      <c r="RY108" s="315"/>
      <c r="RZ108" s="315"/>
      <c r="SA108" s="315"/>
      <c r="SB108" s="315"/>
      <c r="SC108" s="315"/>
      <c r="SD108" s="315"/>
      <c r="SE108" s="315"/>
      <c r="SF108" s="315"/>
      <c r="SG108" s="315"/>
      <c r="SH108" s="315"/>
      <c r="SI108" s="315"/>
      <c r="SJ108" s="315"/>
      <c r="SK108" s="315"/>
      <c r="SL108" s="315"/>
      <c r="SM108" s="315"/>
      <c r="SN108" s="315"/>
      <c r="SO108" s="315"/>
      <c r="SP108" s="315"/>
      <c r="SQ108" s="315"/>
      <c r="SR108" s="315"/>
      <c r="SS108" s="315"/>
      <c r="ST108" s="315"/>
      <c r="SU108" s="315"/>
      <c r="SV108" s="315"/>
      <c r="SW108" s="315"/>
      <c r="SX108" s="315"/>
      <c r="SY108" s="315"/>
      <c r="SZ108" s="315"/>
      <c r="TA108" s="315"/>
      <c r="TB108" s="315"/>
      <c r="TC108" s="315"/>
      <c r="TD108" s="315"/>
      <c r="TE108" s="315"/>
      <c r="TF108" s="315"/>
      <c r="TG108" s="315"/>
      <c r="TH108" s="315"/>
      <c r="TI108" s="315"/>
      <c r="TJ108" s="315"/>
      <c r="TK108" s="315"/>
      <c r="TL108" s="315"/>
      <c r="TM108" s="315"/>
      <c r="TN108" s="315"/>
      <c r="TO108" s="315"/>
      <c r="TP108" s="315"/>
      <c r="TQ108" s="315"/>
      <c r="TR108" s="315"/>
      <c r="TS108" s="315"/>
      <c r="TT108" s="315"/>
      <c r="TU108" s="315"/>
      <c r="TV108" s="315"/>
      <c r="TW108" s="315"/>
      <c r="TX108" s="315"/>
      <c r="TY108" s="315"/>
      <c r="TZ108" s="315"/>
      <c r="UA108" s="315"/>
      <c r="UB108" s="315"/>
      <c r="UC108" s="315"/>
      <c r="UD108" s="315"/>
    </row>
    <row r="109" spans="1:550" s="320" customFormat="1">
      <c r="A109" s="28" t="s">
        <v>607</v>
      </c>
      <c r="B109" s="28" t="s">
        <v>600</v>
      </c>
      <c r="C109" s="29" t="s">
        <v>242</v>
      </c>
      <c r="D109" s="29" t="s">
        <v>251</v>
      </c>
      <c r="E109" s="105" t="s">
        <v>185</v>
      </c>
      <c r="F109" s="31">
        <v>12</v>
      </c>
      <c r="G109" s="320">
        <v>122150</v>
      </c>
      <c r="H109" s="320">
        <v>54401</v>
      </c>
      <c r="I109" s="320">
        <v>5000</v>
      </c>
      <c r="J109" s="320">
        <v>15958</v>
      </c>
      <c r="K109" s="320">
        <v>268377</v>
      </c>
      <c r="L109" s="320">
        <v>309262</v>
      </c>
      <c r="M109" s="320">
        <v>28026</v>
      </c>
      <c r="N109" s="320">
        <v>-27661</v>
      </c>
      <c r="O109" s="320">
        <v>33636</v>
      </c>
      <c r="P109" s="320">
        <v>5975</v>
      </c>
      <c r="Q109" s="320">
        <v>-348</v>
      </c>
      <c r="R109" s="320">
        <v>5627</v>
      </c>
      <c r="S109" s="320">
        <v>33653</v>
      </c>
      <c r="T109" s="320">
        <v>6342</v>
      </c>
      <c r="U109" s="320">
        <v>-4895</v>
      </c>
      <c r="V109" s="320">
        <v>6791</v>
      </c>
      <c r="W109" s="320">
        <v>1896</v>
      </c>
      <c r="X109" s="320">
        <v>875</v>
      </c>
      <c r="Y109" s="320">
        <v>2771</v>
      </c>
      <c r="Z109" s="320">
        <v>9113</v>
      </c>
      <c r="AA109" s="320">
        <v>0</v>
      </c>
      <c r="AB109" s="320">
        <v>0</v>
      </c>
      <c r="AC109" s="320">
        <v>0</v>
      </c>
      <c r="AD109" s="320">
        <v>0</v>
      </c>
      <c r="AE109" s="320">
        <v>0</v>
      </c>
      <c r="AF109" s="320">
        <v>0</v>
      </c>
      <c r="AG109" s="320">
        <v>0</v>
      </c>
      <c r="AH109" s="320">
        <v>0</v>
      </c>
      <c r="AI109" s="320">
        <v>8435</v>
      </c>
      <c r="AJ109" s="320">
        <v>451</v>
      </c>
      <c r="AK109" s="320">
        <v>8886</v>
      </c>
      <c r="AL109" s="320">
        <v>6735</v>
      </c>
      <c r="AM109" s="320">
        <v>-225</v>
      </c>
      <c r="AN109" s="320">
        <v>6510</v>
      </c>
      <c r="AO109" s="320">
        <v>0</v>
      </c>
      <c r="AP109" s="320">
        <v>0</v>
      </c>
      <c r="AQ109" s="320">
        <v>0</v>
      </c>
      <c r="AR109" s="320">
        <v>0</v>
      </c>
      <c r="AS109" s="320">
        <v>0</v>
      </c>
      <c r="AT109" s="320">
        <v>0</v>
      </c>
      <c r="AU109" s="320">
        <v>49538</v>
      </c>
      <c r="AV109" s="320">
        <v>-32556</v>
      </c>
      <c r="AW109" s="320">
        <v>0</v>
      </c>
      <c r="AX109" s="320">
        <v>41180</v>
      </c>
      <c r="AY109" s="320">
        <v>8624</v>
      </c>
      <c r="AZ109" s="320">
        <v>0</v>
      </c>
      <c r="BA109" s="320">
        <v>8624</v>
      </c>
      <c r="BB109" s="320">
        <v>58162</v>
      </c>
      <c r="BC109" s="315">
        <v>135227</v>
      </c>
      <c r="BD109" s="315">
        <v>8435</v>
      </c>
      <c r="BE109" s="315">
        <v>49276</v>
      </c>
      <c r="BF109" s="315">
        <v>8886</v>
      </c>
      <c r="BG109" s="315">
        <v>-85951</v>
      </c>
      <c r="BH109" s="315">
        <v>451</v>
      </c>
      <c r="BI109" s="320">
        <v>417604</v>
      </c>
      <c r="BJ109" s="320">
        <v>-33311</v>
      </c>
      <c r="BK109" s="320">
        <v>-41180</v>
      </c>
      <c r="BL109" s="320">
        <v>-74491</v>
      </c>
      <c r="BM109" s="320">
        <v>-74491</v>
      </c>
      <c r="BN109" s="320">
        <v>343113</v>
      </c>
      <c r="BO109" s="320">
        <v>141673</v>
      </c>
      <c r="BP109" s="320">
        <v>5131</v>
      </c>
      <c r="BQ109" s="320">
        <v>136542</v>
      </c>
      <c r="BR109" s="320">
        <v>17300</v>
      </c>
      <c r="BS109" s="320">
        <v>3305</v>
      </c>
      <c r="BT109" s="320">
        <v>13995</v>
      </c>
      <c r="BU109" s="320">
        <v>58818</v>
      </c>
      <c r="BV109" s="320">
        <v>48061</v>
      </c>
      <c r="BW109" s="320">
        <v>10757</v>
      </c>
      <c r="BX109" s="320">
        <v>17553</v>
      </c>
      <c r="BY109" s="320">
        <v>2402</v>
      </c>
      <c r="BZ109" s="320">
        <v>15151</v>
      </c>
      <c r="CA109" s="320">
        <v>11047</v>
      </c>
      <c r="CB109" s="320">
        <v>3998</v>
      </c>
      <c r="CC109" s="320">
        <v>7049</v>
      </c>
      <c r="CD109" s="320">
        <v>30221</v>
      </c>
      <c r="CE109" s="320">
        <v>12824</v>
      </c>
      <c r="CF109" s="320">
        <v>17397</v>
      </c>
      <c r="CJ109" s="320">
        <v>94062</v>
      </c>
      <c r="CK109" s="320">
        <v>16617</v>
      </c>
      <c r="CL109" s="320">
        <v>77445</v>
      </c>
      <c r="CM109" s="320">
        <v>0</v>
      </c>
      <c r="CN109" s="320">
        <v>0</v>
      </c>
      <c r="CO109" s="320">
        <v>0</v>
      </c>
      <c r="CP109" s="320">
        <v>5226</v>
      </c>
      <c r="CQ109" s="320">
        <v>4429</v>
      </c>
      <c r="CR109" s="320">
        <v>797</v>
      </c>
      <c r="CS109" s="320">
        <v>4028</v>
      </c>
      <c r="CT109" s="320">
        <v>0</v>
      </c>
      <c r="CU109" s="320">
        <v>4028</v>
      </c>
      <c r="CV109" s="320">
        <v>1901</v>
      </c>
      <c r="CW109" s="320">
        <v>0</v>
      </c>
      <c r="CX109" s="320">
        <v>1901</v>
      </c>
      <c r="CY109" s="320">
        <v>0</v>
      </c>
      <c r="CZ109" s="320">
        <v>0</v>
      </c>
      <c r="DA109" s="320">
        <v>0</v>
      </c>
      <c r="DB109" s="320">
        <v>0</v>
      </c>
      <c r="DC109" s="320">
        <v>0</v>
      </c>
      <c r="DD109" s="320">
        <v>0</v>
      </c>
      <c r="DE109" s="320">
        <v>0</v>
      </c>
      <c r="DF109" s="320">
        <v>0</v>
      </c>
      <c r="DG109" s="320">
        <v>0</v>
      </c>
      <c r="DH109" s="320">
        <v>0</v>
      </c>
      <c r="DI109" s="320">
        <v>0</v>
      </c>
      <c r="DJ109" s="320">
        <v>0</v>
      </c>
      <c r="DK109" s="320">
        <v>0</v>
      </c>
      <c r="DL109" s="320">
        <v>0</v>
      </c>
      <c r="DM109" s="320">
        <v>0</v>
      </c>
      <c r="DN109" s="320">
        <v>381829</v>
      </c>
      <c r="DO109" s="320">
        <v>96767</v>
      </c>
      <c r="DP109" s="320">
        <v>285062</v>
      </c>
      <c r="DQ109" s="320">
        <v>48938</v>
      </c>
      <c r="DR109" s="320">
        <v>42492</v>
      </c>
      <c r="DS109" s="320">
        <v>6446</v>
      </c>
      <c r="DT109" s="320">
        <v>430767</v>
      </c>
      <c r="DU109" s="320">
        <v>139259</v>
      </c>
      <c r="DV109" s="320">
        <v>291508</v>
      </c>
      <c r="DW109" s="320">
        <v>-1155</v>
      </c>
      <c r="DX109" s="320">
        <v>0</v>
      </c>
      <c r="DY109" s="320">
        <v>-1155</v>
      </c>
      <c r="DZ109" s="320">
        <v>0</v>
      </c>
      <c r="EA109" s="320">
        <v>19612</v>
      </c>
      <c r="EB109" s="320">
        <v>680</v>
      </c>
      <c r="EC109" s="320">
        <v>7961</v>
      </c>
      <c r="ED109" s="320">
        <v>0</v>
      </c>
      <c r="EE109" s="320">
        <v>0</v>
      </c>
      <c r="EF109" s="320">
        <v>26893</v>
      </c>
      <c r="EG109" s="320">
        <v>196782</v>
      </c>
      <c r="EH109" s="320">
        <v>31060</v>
      </c>
      <c r="EI109" s="320">
        <v>40535</v>
      </c>
      <c r="EJ109" s="320">
        <v>18623</v>
      </c>
      <c r="EK109" s="320">
        <v>287000</v>
      </c>
      <c r="EL109" s="320">
        <v>-32556</v>
      </c>
      <c r="EM109" s="320">
        <v>5476</v>
      </c>
      <c r="EN109" s="320">
        <v>2</v>
      </c>
      <c r="EO109" s="320">
        <v>-38789</v>
      </c>
      <c r="EP109" s="320">
        <v>0</v>
      </c>
      <c r="EQ109" s="320">
        <v>-65867</v>
      </c>
      <c r="ER109" s="323">
        <f t="shared" si="40"/>
        <v>458340</v>
      </c>
      <c r="ES109" s="323">
        <f t="shared" si="41"/>
        <v>425784</v>
      </c>
      <c r="ET109" s="323">
        <f t="shared" si="42"/>
        <v>425784</v>
      </c>
      <c r="EU109" s="323">
        <f t="shared" si="35"/>
        <v>32556</v>
      </c>
      <c r="EV109" s="323">
        <f t="shared" si="43"/>
        <v>138784</v>
      </c>
      <c r="EW109" s="323">
        <f t="shared" si="44"/>
        <v>96292</v>
      </c>
      <c r="EX109" s="323">
        <f t="shared" si="45"/>
        <v>96292</v>
      </c>
      <c r="EY109" s="323">
        <f t="shared" si="46"/>
        <v>77445</v>
      </c>
      <c r="EZ109" s="323">
        <f t="shared" si="47"/>
        <v>107756</v>
      </c>
      <c r="FA109" s="323">
        <f t="shared" si="48"/>
        <v>90553</v>
      </c>
      <c r="FB109" s="323">
        <f t="shared" si="36"/>
        <v>17203</v>
      </c>
      <c r="FC109" s="320">
        <v>403074</v>
      </c>
      <c r="FD109" s="320">
        <v>430676</v>
      </c>
      <c r="FE109" s="320">
        <v>13994</v>
      </c>
      <c r="FF109" s="320">
        <v>54599</v>
      </c>
      <c r="FG109" s="320">
        <v>4217</v>
      </c>
      <c r="FH109" s="320">
        <v>0</v>
      </c>
      <c r="FI109" s="320">
        <v>18311</v>
      </c>
      <c r="FJ109" s="320">
        <v>924871</v>
      </c>
      <c r="FK109" s="320">
        <v>57500</v>
      </c>
      <c r="FL109" s="320">
        <v>0</v>
      </c>
      <c r="FM109" s="320">
        <v>75</v>
      </c>
      <c r="FN109" s="320">
        <v>0</v>
      </c>
      <c r="FO109" s="320">
        <v>0</v>
      </c>
      <c r="FP109" s="320">
        <v>23</v>
      </c>
      <c r="FQ109" s="320">
        <v>982469</v>
      </c>
      <c r="FR109" s="320">
        <v>65095</v>
      </c>
      <c r="FS109" s="320">
        <v>0</v>
      </c>
      <c r="FT109" s="320">
        <v>578</v>
      </c>
      <c r="FU109" s="320">
        <v>0</v>
      </c>
      <c r="FV109" s="320">
        <v>1277</v>
      </c>
      <c r="FW109" s="320">
        <v>26356</v>
      </c>
      <c r="FX109" s="320">
        <v>27475</v>
      </c>
      <c r="FY109" s="320">
        <v>120781</v>
      </c>
      <c r="FZ109" s="320">
        <v>1103250</v>
      </c>
      <c r="GA109" s="320">
        <v>0</v>
      </c>
      <c r="GB109" s="320">
        <v>14634</v>
      </c>
      <c r="GC109" s="320">
        <v>63477</v>
      </c>
      <c r="GD109" s="320">
        <v>0</v>
      </c>
      <c r="GE109" s="320">
        <v>0</v>
      </c>
      <c r="GF109" s="320">
        <v>0</v>
      </c>
      <c r="GG109" s="320">
        <v>78111</v>
      </c>
      <c r="GH109" s="320">
        <v>0</v>
      </c>
      <c r="GI109" s="320">
        <v>0</v>
      </c>
      <c r="GJ109" s="320">
        <v>234616</v>
      </c>
      <c r="GK109" s="320">
        <v>327888</v>
      </c>
      <c r="GL109" s="320">
        <v>61360</v>
      </c>
      <c r="GM109" s="320">
        <v>0</v>
      </c>
      <c r="GN109" s="320">
        <v>0</v>
      </c>
      <c r="GO109" s="320">
        <v>623864</v>
      </c>
      <c r="GP109" s="320">
        <v>401275</v>
      </c>
      <c r="GQ109" s="320">
        <v>58162</v>
      </c>
      <c r="GR109" s="320">
        <v>343113</v>
      </c>
      <c r="GS109" s="320">
        <v>401275</v>
      </c>
      <c r="GT109" s="320">
        <v>403074</v>
      </c>
      <c r="GU109" s="320">
        <v>1277</v>
      </c>
      <c r="GV109" s="325">
        <f t="shared" si="37"/>
        <v>403882</v>
      </c>
      <c r="GW109" s="325">
        <f t="shared" si="38"/>
        <v>92570</v>
      </c>
      <c r="GX109" s="325">
        <f t="shared" si="39"/>
        <v>311312</v>
      </c>
      <c r="GY109" s="315">
        <v>15426</v>
      </c>
      <c r="GZ109" s="315"/>
      <c r="HA109" s="315"/>
      <c r="HB109" s="323">
        <f t="shared" si="49"/>
        <v>35038</v>
      </c>
      <c r="HC109" s="315"/>
      <c r="HD109" s="315"/>
      <c r="HE109" s="315"/>
      <c r="HF109" s="315"/>
      <c r="HG109" s="315"/>
      <c r="HH109" s="315"/>
      <c r="HI109" s="315"/>
      <c r="HJ109" s="315"/>
      <c r="HK109" s="315"/>
      <c r="HL109" s="315"/>
      <c r="HM109" s="315"/>
      <c r="HN109" s="315"/>
      <c r="HO109" s="315"/>
      <c r="HP109" s="315"/>
      <c r="HQ109" s="315"/>
      <c r="HR109" s="315"/>
      <c r="HS109" s="315"/>
      <c r="HT109" s="315"/>
      <c r="HU109" s="315"/>
      <c r="HV109" s="315"/>
      <c r="HW109" s="315"/>
      <c r="HX109" s="315"/>
      <c r="HY109" s="315"/>
      <c r="HZ109" s="315"/>
      <c r="IA109" s="315"/>
      <c r="IB109" s="315"/>
      <c r="IC109" s="315"/>
      <c r="ID109" s="315"/>
      <c r="IE109" s="315"/>
      <c r="IF109" s="315"/>
      <c r="IG109" s="315"/>
      <c r="IH109" s="315"/>
      <c r="II109" s="315"/>
      <c r="IJ109" s="315"/>
      <c r="IK109" s="315"/>
      <c r="IL109" s="315"/>
      <c r="IM109" s="315"/>
      <c r="IN109" s="315"/>
      <c r="IO109" s="315"/>
      <c r="IP109" s="315"/>
      <c r="IQ109" s="315"/>
      <c r="IR109" s="315"/>
      <c r="IS109" s="315"/>
      <c r="IT109" s="315"/>
      <c r="IU109" s="315"/>
      <c r="IV109" s="315"/>
      <c r="IW109" s="315"/>
      <c r="IX109" s="315"/>
      <c r="IY109" s="315"/>
      <c r="IZ109" s="315"/>
      <c r="JA109" s="315"/>
      <c r="JB109" s="315"/>
      <c r="JC109" s="315"/>
      <c r="JD109" s="315"/>
      <c r="JE109" s="315"/>
      <c r="JF109" s="315"/>
      <c r="JG109" s="315"/>
      <c r="JH109" s="315"/>
      <c r="JI109" s="315"/>
      <c r="JJ109" s="315"/>
      <c r="JK109" s="315"/>
      <c r="JL109" s="315"/>
      <c r="JM109" s="315"/>
      <c r="JN109" s="315"/>
      <c r="JO109" s="315"/>
      <c r="JP109" s="315"/>
      <c r="JQ109" s="315"/>
      <c r="JR109" s="315"/>
      <c r="JS109" s="315"/>
      <c r="JT109" s="315"/>
      <c r="JU109" s="315"/>
      <c r="JV109" s="315"/>
      <c r="JW109" s="315"/>
      <c r="JX109" s="315"/>
      <c r="JY109" s="315"/>
      <c r="JZ109" s="315"/>
      <c r="KA109" s="315"/>
      <c r="KB109" s="315"/>
      <c r="KC109" s="315"/>
      <c r="KD109" s="315"/>
      <c r="KE109" s="315"/>
      <c r="KF109" s="315"/>
      <c r="KG109" s="315"/>
      <c r="KH109" s="315"/>
      <c r="KI109" s="315"/>
      <c r="KJ109" s="315"/>
      <c r="KK109" s="315"/>
      <c r="KL109" s="315"/>
      <c r="KM109" s="315"/>
      <c r="KN109" s="315"/>
      <c r="KO109" s="315"/>
      <c r="KP109" s="315"/>
      <c r="KQ109" s="315"/>
      <c r="KR109" s="315"/>
      <c r="KS109" s="315"/>
      <c r="KT109" s="315"/>
      <c r="KU109" s="315"/>
      <c r="KV109" s="315"/>
      <c r="KW109" s="315"/>
      <c r="KX109" s="315"/>
      <c r="KY109" s="315"/>
      <c r="KZ109" s="315"/>
      <c r="LA109" s="315"/>
      <c r="LB109" s="315"/>
      <c r="LC109" s="315"/>
      <c r="LD109" s="315"/>
      <c r="LE109" s="315"/>
      <c r="LF109" s="315"/>
      <c r="LG109" s="315"/>
      <c r="LH109" s="315"/>
      <c r="LI109" s="315"/>
      <c r="LJ109" s="315"/>
      <c r="LK109" s="315"/>
      <c r="LL109" s="315"/>
      <c r="LM109" s="315"/>
      <c r="LN109" s="315"/>
      <c r="LO109" s="315"/>
      <c r="LP109" s="315"/>
      <c r="LQ109" s="315"/>
      <c r="LR109" s="315"/>
      <c r="LS109" s="315"/>
      <c r="LT109" s="315"/>
      <c r="LU109" s="315"/>
      <c r="LV109" s="315"/>
      <c r="LW109" s="315"/>
      <c r="LX109" s="315"/>
      <c r="LY109" s="315"/>
      <c r="LZ109" s="315"/>
      <c r="MA109" s="315"/>
      <c r="MB109" s="315"/>
      <c r="MC109" s="315"/>
      <c r="MD109" s="315"/>
      <c r="ME109" s="315"/>
      <c r="MF109" s="315"/>
      <c r="MG109" s="315"/>
      <c r="MH109" s="315"/>
      <c r="MI109" s="315"/>
      <c r="MJ109" s="315"/>
      <c r="MK109" s="315"/>
      <c r="ML109" s="315"/>
      <c r="MM109" s="315"/>
      <c r="MN109" s="315"/>
      <c r="MO109" s="315"/>
      <c r="MP109" s="315"/>
      <c r="MQ109" s="315"/>
      <c r="MR109" s="315"/>
      <c r="MS109" s="315"/>
      <c r="MT109" s="315"/>
      <c r="MU109" s="315"/>
      <c r="MV109" s="315"/>
      <c r="MW109" s="315"/>
      <c r="MX109" s="315"/>
      <c r="MY109" s="315"/>
      <c r="MZ109" s="315"/>
      <c r="NA109" s="315"/>
      <c r="NB109" s="315"/>
      <c r="NC109" s="315"/>
      <c r="ND109" s="315"/>
      <c r="NE109" s="315"/>
      <c r="NF109" s="315"/>
      <c r="NG109" s="315"/>
      <c r="NH109" s="315"/>
      <c r="NI109" s="315"/>
      <c r="NJ109" s="315"/>
      <c r="NK109" s="315"/>
      <c r="NL109" s="315"/>
      <c r="NM109" s="315"/>
      <c r="NN109" s="315"/>
      <c r="NO109" s="315"/>
      <c r="NP109" s="315"/>
      <c r="NQ109" s="315"/>
      <c r="NR109" s="315"/>
      <c r="NS109" s="315"/>
      <c r="NT109" s="315"/>
      <c r="NU109" s="315"/>
      <c r="NV109" s="315"/>
      <c r="NW109" s="315"/>
      <c r="NX109" s="315"/>
      <c r="NY109" s="315"/>
      <c r="NZ109" s="315"/>
      <c r="OA109" s="315"/>
      <c r="OB109" s="315"/>
      <c r="OC109" s="315"/>
      <c r="OD109" s="315"/>
      <c r="OE109" s="315"/>
      <c r="OF109" s="315"/>
      <c r="OG109" s="315"/>
      <c r="OH109" s="315"/>
      <c r="OI109" s="315"/>
      <c r="OJ109" s="315"/>
      <c r="OK109" s="315"/>
      <c r="OL109" s="315"/>
      <c r="OM109" s="315"/>
      <c r="ON109" s="315"/>
      <c r="OO109" s="315"/>
      <c r="OP109" s="315"/>
      <c r="OQ109" s="315"/>
      <c r="OR109" s="315"/>
      <c r="OS109" s="315"/>
      <c r="OT109" s="315"/>
      <c r="OU109" s="315"/>
      <c r="OV109" s="315"/>
      <c r="OW109" s="315"/>
      <c r="OX109" s="315"/>
      <c r="OY109" s="315"/>
      <c r="OZ109" s="315"/>
      <c r="PA109" s="315"/>
      <c r="PB109" s="315"/>
      <c r="PC109" s="315"/>
      <c r="PD109" s="315"/>
      <c r="PE109" s="315"/>
      <c r="PF109" s="315"/>
      <c r="PG109" s="315"/>
      <c r="PH109" s="315"/>
      <c r="PI109" s="315"/>
      <c r="PJ109" s="315"/>
      <c r="PK109" s="315"/>
      <c r="PL109" s="315"/>
      <c r="PM109" s="315"/>
      <c r="PN109" s="315"/>
      <c r="PO109" s="315"/>
      <c r="PP109" s="315"/>
      <c r="PQ109" s="315"/>
      <c r="PR109" s="315"/>
      <c r="PS109" s="315"/>
      <c r="PT109" s="315"/>
      <c r="PU109" s="315"/>
      <c r="PV109" s="315"/>
      <c r="PW109" s="315"/>
      <c r="PX109" s="315"/>
      <c r="PY109" s="315"/>
      <c r="PZ109" s="315"/>
      <c r="QA109" s="315"/>
      <c r="QB109" s="315"/>
      <c r="QC109" s="315"/>
      <c r="QD109" s="315"/>
      <c r="QE109" s="315"/>
      <c r="QF109" s="315"/>
      <c r="QG109" s="315"/>
      <c r="QH109" s="315"/>
      <c r="QI109" s="315"/>
      <c r="QJ109" s="315"/>
      <c r="QK109" s="315"/>
      <c r="QL109" s="315"/>
      <c r="QM109" s="315"/>
      <c r="QN109" s="315"/>
      <c r="QO109" s="315"/>
      <c r="QP109" s="315"/>
      <c r="QQ109" s="315"/>
      <c r="QR109" s="315"/>
      <c r="QS109" s="315"/>
      <c r="QT109" s="315"/>
      <c r="QU109" s="315"/>
      <c r="QV109" s="315"/>
      <c r="QW109" s="315"/>
      <c r="QX109" s="315"/>
      <c r="QY109" s="315"/>
      <c r="QZ109" s="315"/>
      <c r="RA109" s="315"/>
      <c r="RB109" s="315"/>
      <c r="RC109" s="315"/>
      <c r="RD109" s="315"/>
      <c r="RE109" s="315"/>
      <c r="RF109" s="315"/>
      <c r="RG109" s="315"/>
      <c r="RH109" s="315"/>
      <c r="RI109" s="315"/>
      <c r="RJ109" s="315"/>
      <c r="RK109" s="315"/>
      <c r="RL109" s="315"/>
      <c r="RM109" s="315"/>
      <c r="RN109" s="315"/>
      <c r="RO109" s="315"/>
      <c r="RP109" s="315"/>
      <c r="RQ109" s="315"/>
      <c r="RR109" s="315"/>
      <c r="RS109" s="315"/>
      <c r="RT109" s="315"/>
      <c r="RU109" s="315"/>
      <c r="RV109" s="315"/>
      <c r="RW109" s="315"/>
      <c r="RX109" s="315"/>
      <c r="RY109" s="315"/>
      <c r="RZ109" s="315"/>
      <c r="SA109" s="315"/>
      <c r="SB109" s="315"/>
      <c r="SC109" s="315"/>
      <c r="SD109" s="315"/>
      <c r="SE109" s="315"/>
      <c r="SF109" s="315"/>
      <c r="SG109" s="315"/>
      <c r="SH109" s="315"/>
      <c r="SI109" s="315"/>
      <c r="SJ109" s="315"/>
      <c r="SK109" s="315"/>
      <c r="SL109" s="315"/>
      <c r="SM109" s="315"/>
      <c r="SN109" s="315"/>
      <c r="SO109" s="315"/>
      <c r="SP109" s="315"/>
      <c r="SQ109" s="315"/>
      <c r="SR109" s="315"/>
      <c r="SS109" s="315"/>
      <c r="ST109" s="315"/>
      <c r="SU109" s="315"/>
      <c r="SV109" s="315"/>
      <c r="SW109" s="315"/>
      <c r="SX109" s="315"/>
      <c r="SY109" s="315"/>
      <c r="SZ109" s="315"/>
      <c r="TA109" s="315"/>
      <c r="TB109" s="315"/>
      <c r="TC109" s="315"/>
      <c r="TD109" s="315"/>
      <c r="TE109" s="315"/>
      <c r="TF109" s="315"/>
      <c r="TG109" s="315"/>
      <c r="TH109" s="315"/>
      <c r="TI109" s="315"/>
      <c r="TJ109" s="315"/>
      <c r="TK109" s="315"/>
      <c r="TL109" s="315"/>
      <c r="TM109" s="315"/>
      <c r="TN109" s="315"/>
      <c r="TO109" s="315"/>
      <c r="TP109" s="315"/>
      <c r="TQ109" s="315"/>
      <c r="TR109" s="315"/>
      <c r="TS109" s="315"/>
      <c r="TT109" s="315"/>
      <c r="TU109" s="315"/>
      <c r="TV109" s="315"/>
      <c r="TW109" s="315"/>
      <c r="TX109" s="315"/>
      <c r="TY109" s="315"/>
      <c r="TZ109" s="315"/>
      <c r="UA109" s="315"/>
      <c r="UB109" s="315"/>
      <c r="UC109" s="315"/>
      <c r="UD109" s="315"/>
    </row>
    <row r="110" spans="1:550" s="320" customFormat="1">
      <c r="A110" s="28" t="s">
        <v>608</v>
      </c>
      <c r="B110" s="28" t="s">
        <v>600</v>
      </c>
      <c r="C110" s="29" t="s">
        <v>242</v>
      </c>
      <c r="D110" s="29" t="s">
        <v>252</v>
      </c>
      <c r="E110" s="105" t="s">
        <v>185</v>
      </c>
      <c r="F110" s="31">
        <v>12</v>
      </c>
      <c r="G110" s="320">
        <v>106730</v>
      </c>
      <c r="H110" s="320">
        <v>44504</v>
      </c>
      <c r="I110" s="320">
        <v>3700</v>
      </c>
      <c r="J110" s="320">
        <v>16205</v>
      </c>
      <c r="K110" s="320">
        <v>232201</v>
      </c>
      <c r="L110" s="320">
        <v>244524</v>
      </c>
      <c r="M110" s="320">
        <v>11313</v>
      </c>
      <c r="N110" s="320">
        <v>-759</v>
      </c>
      <c r="O110" s="320">
        <v>-1368</v>
      </c>
      <c r="P110" s="320">
        <v>-2127</v>
      </c>
      <c r="Q110" s="320">
        <v>3372</v>
      </c>
      <c r="R110" s="320">
        <v>1245</v>
      </c>
      <c r="S110" s="320">
        <v>12558</v>
      </c>
      <c r="T110" s="320">
        <v>844</v>
      </c>
      <c r="U110" s="320">
        <v>-1994</v>
      </c>
      <c r="V110" s="320">
        <v>2990</v>
      </c>
      <c r="W110" s="320">
        <v>996</v>
      </c>
      <c r="X110" s="320">
        <v>0</v>
      </c>
      <c r="Y110" s="320">
        <v>996</v>
      </c>
      <c r="Z110" s="320">
        <v>1840</v>
      </c>
      <c r="AA110" s="320">
        <v>0</v>
      </c>
      <c r="AB110" s="320">
        <v>0</v>
      </c>
      <c r="AC110" s="320">
        <v>0</v>
      </c>
      <c r="AD110" s="320">
        <v>0</v>
      </c>
      <c r="AE110" s="320">
        <v>0</v>
      </c>
      <c r="AF110" s="320">
        <v>0</v>
      </c>
      <c r="AG110" s="320">
        <v>0</v>
      </c>
      <c r="AH110" s="320">
        <v>0</v>
      </c>
      <c r="AI110" s="320">
        <v>12496</v>
      </c>
      <c r="AJ110" s="320">
        <v>-349</v>
      </c>
      <c r="AK110" s="320">
        <v>12147</v>
      </c>
      <c r="AL110" s="320">
        <v>0</v>
      </c>
      <c r="AM110" s="320">
        <v>0</v>
      </c>
      <c r="AN110" s="320">
        <v>0</v>
      </c>
      <c r="AO110" s="320">
        <v>0</v>
      </c>
      <c r="AP110" s="320">
        <v>0</v>
      </c>
      <c r="AQ110" s="320">
        <v>0</v>
      </c>
      <c r="AR110" s="320">
        <v>1482</v>
      </c>
      <c r="AS110" s="320">
        <v>140</v>
      </c>
      <c r="AT110" s="320">
        <v>1622</v>
      </c>
      <c r="AU110" s="320">
        <v>26135</v>
      </c>
      <c r="AV110" s="320">
        <v>-2753</v>
      </c>
      <c r="AW110" s="320">
        <v>0</v>
      </c>
      <c r="AX110" s="320">
        <v>4785</v>
      </c>
      <c r="AY110" s="320">
        <v>2032</v>
      </c>
      <c r="AZ110" s="320">
        <v>0</v>
      </c>
      <c r="BA110" s="320">
        <v>2032</v>
      </c>
      <c r="BB110" s="320">
        <v>28167</v>
      </c>
      <c r="BC110" s="315">
        <v>109056</v>
      </c>
      <c r="BD110" s="315">
        <v>12496</v>
      </c>
      <c r="BE110" s="315">
        <v>16020</v>
      </c>
      <c r="BF110" s="315">
        <v>12147</v>
      </c>
      <c r="BG110" s="315">
        <v>-93036</v>
      </c>
      <c r="BH110" s="315">
        <v>-349</v>
      </c>
      <c r="BI110" s="320">
        <v>314621</v>
      </c>
      <c r="BJ110" s="320">
        <v>-31017</v>
      </c>
      <c r="BK110" s="320">
        <v>-4785</v>
      </c>
      <c r="BL110" s="320">
        <v>-35802</v>
      </c>
      <c r="BM110" s="320">
        <v>-35802</v>
      </c>
      <c r="BN110" s="320">
        <v>278819</v>
      </c>
      <c r="BO110" s="320">
        <v>123209</v>
      </c>
      <c r="BP110" s="320">
        <v>5414</v>
      </c>
      <c r="BQ110" s="320">
        <v>117795</v>
      </c>
      <c r="BR110" s="320">
        <v>15992</v>
      </c>
      <c r="BS110" s="320">
        <v>1403</v>
      </c>
      <c r="BT110" s="320">
        <v>14589</v>
      </c>
      <c r="BU110" s="320">
        <v>23563</v>
      </c>
      <c r="BV110" s="320">
        <v>20833</v>
      </c>
      <c r="BW110" s="320">
        <v>2730</v>
      </c>
      <c r="BX110" s="320">
        <v>12775</v>
      </c>
      <c r="BY110" s="320">
        <v>1366</v>
      </c>
      <c r="BZ110" s="320">
        <v>11409</v>
      </c>
      <c r="CA110" s="320">
        <v>8689</v>
      </c>
      <c r="CB110" s="320">
        <v>1814</v>
      </c>
      <c r="CC110" s="320">
        <v>6875</v>
      </c>
      <c r="CD110" s="320">
        <v>13602</v>
      </c>
      <c r="CE110" s="320">
        <v>2235</v>
      </c>
      <c r="CF110" s="320">
        <v>11367</v>
      </c>
      <c r="CJ110" s="320">
        <v>69753</v>
      </c>
      <c r="CK110" s="320">
        <v>14380</v>
      </c>
      <c r="CL110" s="320">
        <v>55373</v>
      </c>
      <c r="CM110" s="320">
        <v>0</v>
      </c>
      <c r="CN110" s="320">
        <v>0</v>
      </c>
      <c r="CO110" s="320">
        <v>0</v>
      </c>
      <c r="CP110" s="320">
        <v>4920</v>
      </c>
      <c r="CQ110" s="320">
        <v>2734</v>
      </c>
      <c r="CR110" s="320">
        <v>2186</v>
      </c>
      <c r="CS110" s="320">
        <v>2633</v>
      </c>
      <c r="CT110" s="320">
        <v>0</v>
      </c>
      <c r="CU110" s="320">
        <v>2633</v>
      </c>
      <c r="CV110" s="320">
        <v>5404</v>
      </c>
      <c r="CW110" s="320">
        <v>76</v>
      </c>
      <c r="CX110" s="320">
        <v>5328</v>
      </c>
      <c r="CY110" s="320">
        <v>0</v>
      </c>
      <c r="CZ110" s="320">
        <v>0</v>
      </c>
      <c r="DA110" s="320">
        <v>0</v>
      </c>
      <c r="DB110" s="320">
        <v>0</v>
      </c>
      <c r="DC110" s="320">
        <v>0</v>
      </c>
      <c r="DD110" s="320">
        <v>0</v>
      </c>
      <c r="DE110" s="320">
        <v>0</v>
      </c>
      <c r="DF110" s="320">
        <v>0</v>
      </c>
      <c r="DG110" s="320">
        <v>0</v>
      </c>
      <c r="DH110" s="320">
        <v>0</v>
      </c>
      <c r="DI110" s="320">
        <v>0</v>
      </c>
      <c r="DJ110" s="320">
        <v>0</v>
      </c>
      <c r="DK110" s="320">
        <v>0</v>
      </c>
      <c r="DL110" s="320">
        <v>0</v>
      </c>
      <c r="DM110" s="320">
        <v>0</v>
      </c>
      <c r="DN110" s="320">
        <v>280540</v>
      </c>
      <c r="DO110" s="320">
        <v>50255</v>
      </c>
      <c r="DP110" s="320">
        <v>230285</v>
      </c>
      <c r="DQ110" s="320">
        <v>15546</v>
      </c>
      <c r="DR110" s="320">
        <v>12795</v>
      </c>
      <c r="DS110" s="320">
        <v>2751</v>
      </c>
      <c r="DT110" s="320">
        <v>296086</v>
      </c>
      <c r="DU110" s="320">
        <v>63050</v>
      </c>
      <c r="DV110" s="320">
        <v>233036</v>
      </c>
      <c r="DW110" s="320">
        <v>197</v>
      </c>
      <c r="DX110" s="320">
        <v>0</v>
      </c>
      <c r="DY110" s="320">
        <v>197</v>
      </c>
      <c r="DZ110" s="320">
        <v>0</v>
      </c>
      <c r="EA110" s="320">
        <v>15890</v>
      </c>
      <c r="EB110" s="320">
        <v>107</v>
      </c>
      <c r="EC110" s="320">
        <v>6674</v>
      </c>
      <c r="ED110" s="320">
        <v>0</v>
      </c>
      <c r="EE110" s="320">
        <v>0</v>
      </c>
      <c r="EF110" s="320">
        <v>22457</v>
      </c>
      <c r="EG110" s="320">
        <v>157388</v>
      </c>
      <c r="EH110" s="320">
        <v>24901</v>
      </c>
      <c r="EI110" s="320">
        <v>49912</v>
      </c>
      <c r="EJ110" s="320">
        <v>20342</v>
      </c>
      <c r="EK110" s="320">
        <v>252543</v>
      </c>
      <c r="EL110" s="320">
        <v>-2753</v>
      </c>
      <c r="EM110" s="320">
        <v>8</v>
      </c>
      <c r="EN110" s="320">
        <v>-20</v>
      </c>
      <c r="EO110" s="320">
        <v>-31005</v>
      </c>
      <c r="EP110" s="320">
        <v>0</v>
      </c>
      <c r="EQ110" s="320">
        <v>-33770</v>
      </c>
      <c r="ER110" s="323">
        <f t="shared" si="40"/>
        <v>318650</v>
      </c>
      <c r="ES110" s="323">
        <f t="shared" si="41"/>
        <v>315897</v>
      </c>
      <c r="ET110" s="323">
        <f t="shared" si="42"/>
        <v>315821</v>
      </c>
      <c r="EU110" s="323">
        <f t="shared" si="35"/>
        <v>2829</v>
      </c>
      <c r="EV110" s="323">
        <f t="shared" si="43"/>
        <v>63354</v>
      </c>
      <c r="EW110" s="323">
        <f t="shared" si="44"/>
        <v>50559</v>
      </c>
      <c r="EX110" s="323">
        <f t="shared" si="45"/>
        <v>50483</v>
      </c>
      <c r="EY110" s="323">
        <f t="shared" si="46"/>
        <v>55373</v>
      </c>
      <c r="EZ110" s="323">
        <f t="shared" si="47"/>
        <v>39109</v>
      </c>
      <c r="FA110" s="323">
        <f t="shared" si="48"/>
        <v>33628</v>
      </c>
      <c r="FB110" s="323">
        <f t="shared" si="36"/>
        <v>5481</v>
      </c>
      <c r="FC110" s="320">
        <v>189002</v>
      </c>
      <c r="FD110" s="320">
        <v>388552</v>
      </c>
      <c r="FE110" s="320">
        <v>10723</v>
      </c>
      <c r="FF110" s="320">
        <v>124073</v>
      </c>
      <c r="FG110" s="320">
        <v>4410</v>
      </c>
      <c r="FH110" s="320">
        <v>3885</v>
      </c>
      <c r="FI110" s="320">
        <v>10188</v>
      </c>
      <c r="FJ110" s="320">
        <v>730833</v>
      </c>
      <c r="FK110" s="320">
        <v>3204</v>
      </c>
      <c r="FL110" s="320">
        <v>0</v>
      </c>
      <c r="FM110" s="320">
        <v>1572</v>
      </c>
      <c r="FN110" s="320">
        <v>0</v>
      </c>
      <c r="FO110" s="320">
        <v>0</v>
      </c>
      <c r="FP110" s="320">
        <v>29</v>
      </c>
      <c r="FQ110" s="320">
        <v>735638</v>
      </c>
      <c r="FR110" s="320">
        <v>18000</v>
      </c>
      <c r="FS110" s="320">
        <v>962</v>
      </c>
      <c r="FT110" s="320">
        <v>5208</v>
      </c>
      <c r="FU110" s="320">
        <v>0</v>
      </c>
      <c r="FV110" s="320">
        <v>804</v>
      </c>
      <c r="FW110" s="320">
        <v>15066</v>
      </c>
      <c r="FX110" s="320">
        <v>11914</v>
      </c>
      <c r="FY110" s="320">
        <v>51954</v>
      </c>
      <c r="FZ110" s="320">
        <v>787592</v>
      </c>
      <c r="GA110" s="320">
        <v>0</v>
      </c>
      <c r="GB110" s="320">
        <v>19859</v>
      </c>
      <c r="GC110" s="320">
        <v>33799</v>
      </c>
      <c r="GD110" s="320">
        <v>717</v>
      </c>
      <c r="GE110" s="320">
        <v>485</v>
      </c>
      <c r="GF110" s="320">
        <v>0</v>
      </c>
      <c r="GG110" s="320">
        <v>54860</v>
      </c>
      <c r="GH110" s="320">
        <v>0</v>
      </c>
      <c r="GI110" s="320">
        <v>4485</v>
      </c>
      <c r="GJ110" s="320">
        <v>195212</v>
      </c>
      <c r="GK110" s="320">
        <v>134932</v>
      </c>
      <c r="GL110" s="320">
        <v>89417</v>
      </c>
      <c r="GM110" s="320">
        <v>0</v>
      </c>
      <c r="GN110" s="320">
        <v>1700</v>
      </c>
      <c r="GO110" s="320">
        <v>425746</v>
      </c>
      <c r="GP110" s="320">
        <v>306986</v>
      </c>
      <c r="GQ110" s="320">
        <v>28167</v>
      </c>
      <c r="GR110" s="320">
        <v>278819</v>
      </c>
      <c r="GS110" s="320">
        <v>306986</v>
      </c>
      <c r="GT110" s="320">
        <v>189002</v>
      </c>
      <c r="GU110" s="320">
        <v>804</v>
      </c>
      <c r="GV110" s="325">
        <f t="shared" si="37"/>
        <v>244208</v>
      </c>
      <c r="GW110" s="325">
        <f t="shared" si="38"/>
        <v>29914</v>
      </c>
      <c r="GX110" s="325">
        <f t="shared" si="39"/>
        <v>214294</v>
      </c>
      <c r="GY110" s="315">
        <v>13436</v>
      </c>
      <c r="GZ110" s="315"/>
      <c r="HA110" s="315"/>
      <c r="HB110" s="323">
        <f t="shared" si="49"/>
        <v>29326</v>
      </c>
      <c r="HC110" s="315"/>
      <c r="HD110" s="315"/>
      <c r="HE110" s="315"/>
      <c r="HF110" s="315"/>
      <c r="HG110" s="315"/>
      <c r="HH110" s="315"/>
      <c r="HI110" s="315"/>
      <c r="HJ110" s="315"/>
      <c r="HK110" s="315"/>
      <c r="HL110" s="315"/>
      <c r="HM110" s="315"/>
      <c r="HN110" s="315"/>
      <c r="HO110" s="315"/>
      <c r="HP110" s="315"/>
      <c r="HQ110" s="315"/>
      <c r="HR110" s="315"/>
      <c r="HS110" s="315"/>
      <c r="HT110" s="315"/>
      <c r="HU110" s="315"/>
      <c r="HV110" s="315"/>
      <c r="HW110" s="315"/>
      <c r="HX110" s="315"/>
      <c r="HY110" s="315"/>
      <c r="HZ110" s="315"/>
      <c r="IA110" s="315"/>
      <c r="IB110" s="315"/>
      <c r="IC110" s="315"/>
      <c r="ID110" s="315"/>
      <c r="IE110" s="315"/>
      <c r="IF110" s="315"/>
      <c r="IG110" s="315"/>
      <c r="IH110" s="315"/>
      <c r="II110" s="315"/>
      <c r="IJ110" s="315"/>
      <c r="IK110" s="315"/>
      <c r="IL110" s="315"/>
      <c r="IM110" s="315"/>
      <c r="IN110" s="315"/>
      <c r="IO110" s="315"/>
      <c r="IP110" s="315"/>
      <c r="IQ110" s="315"/>
      <c r="IR110" s="315"/>
      <c r="IS110" s="315"/>
      <c r="IT110" s="315"/>
      <c r="IU110" s="315"/>
      <c r="IV110" s="315"/>
      <c r="IW110" s="315"/>
      <c r="IX110" s="315"/>
      <c r="IY110" s="315"/>
      <c r="IZ110" s="315"/>
      <c r="JA110" s="315"/>
      <c r="JB110" s="315"/>
      <c r="JC110" s="315"/>
      <c r="JD110" s="315"/>
      <c r="JE110" s="315"/>
      <c r="JF110" s="315"/>
      <c r="JG110" s="315"/>
      <c r="JH110" s="315"/>
      <c r="JI110" s="315"/>
      <c r="JJ110" s="315"/>
      <c r="JK110" s="315"/>
      <c r="JL110" s="315"/>
      <c r="JM110" s="315"/>
      <c r="JN110" s="315"/>
      <c r="JO110" s="315"/>
      <c r="JP110" s="315"/>
      <c r="JQ110" s="315"/>
      <c r="JR110" s="315"/>
      <c r="JS110" s="315"/>
      <c r="JT110" s="315"/>
      <c r="JU110" s="315"/>
      <c r="JV110" s="315"/>
      <c r="JW110" s="315"/>
      <c r="JX110" s="315"/>
      <c r="JY110" s="315"/>
      <c r="JZ110" s="315"/>
      <c r="KA110" s="315"/>
      <c r="KB110" s="315"/>
      <c r="KC110" s="315"/>
      <c r="KD110" s="315"/>
      <c r="KE110" s="315"/>
      <c r="KF110" s="315"/>
      <c r="KG110" s="315"/>
      <c r="KH110" s="315"/>
      <c r="KI110" s="315"/>
      <c r="KJ110" s="315"/>
      <c r="KK110" s="315"/>
      <c r="KL110" s="315"/>
      <c r="KM110" s="315"/>
      <c r="KN110" s="315"/>
      <c r="KO110" s="315"/>
      <c r="KP110" s="315"/>
      <c r="KQ110" s="315"/>
      <c r="KR110" s="315"/>
      <c r="KS110" s="315"/>
      <c r="KT110" s="315"/>
      <c r="KU110" s="315"/>
      <c r="KV110" s="315"/>
      <c r="KW110" s="315"/>
      <c r="KX110" s="315"/>
      <c r="KY110" s="315"/>
      <c r="KZ110" s="315"/>
      <c r="LA110" s="315"/>
      <c r="LB110" s="315"/>
      <c r="LC110" s="315"/>
      <c r="LD110" s="315"/>
      <c r="LE110" s="315"/>
      <c r="LF110" s="315"/>
      <c r="LG110" s="315"/>
      <c r="LH110" s="315"/>
      <c r="LI110" s="315"/>
      <c r="LJ110" s="315"/>
      <c r="LK110" s="315"/>
      <c r="LL110" s="315"/>
      <c r="LM110" s="315"/>
      <c r="LN110" s="315"/>
      <c r="LO110" s="315"/>
      <c r="LP110" s="315"/>
      <c r="LQ110" s="315"/>
      <c r="LR110" s="315"/>
      <c r="LS110" s="315"/>
      <c r="LT110" s="315"/>
      <c r="LU110" s="315"/>
      <c r="LV110" s="315"/>
      <c r="LW110" s="315"/>
      <c r="LX110" s="315"/>
      <c r="LY110" s="315"/>
      <c r="LZ110" s="315"/>
      <c r="MA110" s="315"/>
      <c r="MB110" s="315"/>
      <c r="MC110" s="315"/>
      <c r="MD110" s="315"/>
      <c r="ME110" s="315"/>
      <c r="MF110" s="315"/>
      <c r="MG110" s="315"/>
      <c r="MH110" s="315"/>
      <c r="MI110" s="315"/>
      <c r="MJ110" s="315"/>
      <c r="MK110" s="315"/>
      <c r="ML110" s="315"/>
      <c r="MM110" s="315"/>
      <c r="MN110" s="315"/>
      <c r="MO110" s="315"/>
      <c r="MP110" s="315"/>
      <c r="MQ110" s="315"/>
      <c r="MR110" s="315"/>
      <c r="MS110" s="315"/>
      <c r="MT110" s="315"/>
      <c r="MU110" s="315"/>
      <c r="MV110" s="315"/>
      <c r="MW110" s="315"/>
      <c r="MX110" s="315"/>
      <c r="MY110" s="315"/>
      <c r="MZ110" s="315"/>
      <c r="NA110" s="315"/>
      <c r="NB110" s="315"/>
      <c r="NC110" s="315"/>
      <c r="ND110" s="315"/>
      <c r="NE110" s="315"/>
      <c r="NF110" s="315"/>
      <c r="NG110" s="315"/>
      <c r="NH110" s="315"/>
      <c r="NI110" s="315"/>
      <c r="NJ110" s="315"/>
      <c r="NK110" s="315"/>
      <c r="NL110" s="315"/>
      <c r="NM110" s="315"/>
      <c r="NN110" s="315"/>
      <c r="NO110" s="315"/>
      <c r="NP110" s="315"/>
      <c r="NQ110" s="315"/>
      <c r="NR110" s="315"/>
      <c r="NS110" s="315"/>
      <c r="NT110" s="315"/>
      <c r="NU110" s="315"/>
      <c r="NV110" s="315"/>
      <c r="NW110" s="315"/>
      <c r="NX110" s="315"/>
      <c r="NY110" s="315"/>
      <c r="NZ110" s="315"/>
      <c r="OA110" s="315"/>
      <c r="OB110" s="315"/>
      <c r="OC110" s="315"/>
      <c r="OD110" s="315"/>
      <c r="OE110" s="315"/>
      <c r="OF110" s="315"/>
      <c r="OG110" s="315"/>
      <c r="OH110" s="315"/>
      <c r="OI110" s="315"/>
      <c r="OJ110" s="315"/>
      <c r="OK110" s="315"/>
      <c r="OL110" s="315"/>
      <c r="OM110" s="315"/>
      <c r="ON110" s="315"/>
      <c r="OO110" s="315"/>
      <c r="OP110" s="315"/>
      <c r="OQ110" s="315"/>
      <c r="OR110" s="315"/>
      <c r="OS110" s="315"/>
      <c r="OT110" s="315"/>
      <c r="OU110" s="315"/>
      <c r="OV110" s="315"/>
      <c r="OW110" s="315"/>
      <c r="OX110" s="315"/>
      <c r="OY110" s="315"/>
      <c r="OZ110" s="315"/>
      <c r="PA110" s="315"/>
      <c r="PB110" s="315"/>
      <c r="PC110" s="315"/>
      <c r="PD110" s="315"/>
      <c r="PE110" s="315"/>
      <c r="PF110" s="315"/>
      <c r="PG110" s="315"/>
      <c r="PH110" s="315"/>
      <c r="PI110" s="315"/>
      <c r="PJ110" s="315"/>
      <c r="PK110" s="315"/>
      <c r="PL110" s="315"/>
      <c r="PM110" s="315"/>
      <c r="PN110" s="315"/>
      <c r="PO110" s="315"/>
      <c r="PP110" s="315"/>
      <c r="PQ110" s="315"/>
      <c r="PR110" s="315"/>
      <c r="PS110" s="315"/>
      <c r="PT110" s="315"/>
      <c r="PU110" s="315"/>
      <c r="PV110" s="315"/>
      <c r="PW110" s="315"/>
      <c r="PX110" s="315"/>
      <c r="PY110" s="315"/>
      <c r="PZ110" s="315"/>
      <c r="QA110" s="315"/>
      <c r="QB110" s="315"/>
      <c r="QC110" s="315"/>
      <c r="QD110" s="315"/>
      <c r="QE110" s="315"/>
      <c r="QF110" s="315"/>
      <c r="QG110" s="315"/>
      <c r="QH110" s="315"/>
      <c r="QI110" s="315"/>
      <c r="QJ110" s="315"/>
      <c r="QK110" s="315"/>
      <c r="QL110" s="315"/>
      <c r="QM110" s="315"/>
      <c r="QN110" s="315"/>
      <c r="QO110" s="315"/>
      <c r="QP110" s="315"/>
      <c r="QQ110" s="315"/>
      <c r="QR110" s="315"/>
      <c r="QS110" s="315"/>
      <c r="QT110" s="315"/>
      <c r="QU110" s="315"/>
      <c r="QV110" s="315"/>
      <c r="QW110" s="315"/>
      <c r="QX110" s="315"/>
      <c r="QY110" s="315"/>
      <c r="QZ110" s="315"/>
      <c r="RA110" s="315"/>
      <c r="RB110" s="315"/>
      <c r="RC110" s="315"/>
      <c r="RD110" s="315"/>
      <c r="RE110" s="315"/>
      <c r="RF110" s="315"/>
      <c r="RG110" s="315"/>
      <c r="RH110" s="315"/>
      <c r="RI110" s="315"/>
      <c r="RJ110" s="315"/>
      <c r="RK110" s="315"/>
      <c r="RL110" s="315"/>
      <c r="RM110" s="315"/>
      <c r="RN110" s="315"/>
      <c r="RO110" s="315"/>
      <c r="RP110" s="315"/>
      <c r="RQ110" s="315"/>
      <c r="RR110" s="315"/>
      <c r="RS110" s="315"/>
      <c r="RT110" s="315"/>
      <c r="RU110" s="315"/>
      <c r="RV110" s="315"/>
      <c r="RW110" s="315"/>
      <c r="RX110" s="315"/>
      <c r="RY110" s="315"/>
      <c r="RZ110" s="315"/>
      <c r="SA110" s="315"/>
      <c r="SB110" s="315"/>
      <c r="SC110" s="315"/>
      <c r="SD110" s="315"/>
      <c r="SE110" s="315"/>
      <c r="SF110" s="315"/>
      <c r="SG110" s="315"/>
      <c r="SH110" s="315"/>
      <c r="SI110" s="315"/>
      <c r="SJ110" s="315"/>
      <c r="SK110" s="315"/>
      <c r="SL110" s="315"/>
      <c r="SM110" s="315"/>
      <c r="SN110" s="315"/>
      <c r="SO110" s="315"/>
      <c r="SP110" s="315"/>
      <c r="SQ110" s="315"/>
      <c r="SR110" s="315"/>
      <c r="SS110" s="315"/>
      <c r="ST110" s="315"/>
      <c r="SU110" s="315"/>
      <c r="SV110" s="315"/>
      <c r="SW110" s="315"/>
      <c r="SX110" s="315"/>
      <c r="SY110" s="315"/>
      <c r="SZ110" s="315"/>
      <c r="TA110" s="315"/>
      <c r="TB110" s="315"/>
      <c r="TC110" s="315"/>
      <c r="TD110" s="315"/>
      <c r="TE110" s="315"/>
      <c r="TF110" s="315"/>
      <c r="TG110" s="315"/>
      <c r="TH110" s="315"/>
      <c r="TI110" s="315"/>
      <c r="TJ110" s="315"/>
      <c r="TK110" s="315"/>
      <c r="TL110" s="315"/>
      <c r="TM110" s="315"/>
      <c r="TN110" s="315"/>
      <c r="TO110" s="315"/>
      <c r="TP110" s="315"/>
      <c r="TQ110" s="315"/>
      <c r="TR110" s="315"/>
      <c r="TS110" s="315"/>
      <c r="TT110" s="315"/>
      <c r="TU110" s="315"/>
      <c r="TV110" s="315"/>
      <c r="TW110" s="315"/>
      <c r="TX110" s="315"/>
      <c r="TY110" s="315"/>
      <c r="TZ110" s="315"/>
      <c r="UA110" s="315"/>
      <c r="UB110" s="315"/>
      <c r="UC110" s="315"/>
      <c r="UD110" s="315"/>
    </row>
    <row r="111" spans="1:550" s="320" customFormat="1">
      <c r="A111" s="28" t="s">
        <v>609</v>
      </c>
      <c r="B111" s="28" t="s">
        <v>600</v>
      </c>
      <c r="C111" s="29" t="s">
        <v>242</v>
      </c>
      <c r="D111" s="29" t="s">
        <v>253</v>
      </c>
      <c r="E111" s="105" t="s">
        <v>185</v>
      </c>
      <c r="F111" s="31">
        <v>12</v>
      </c>
      <c r="G111" s="320">
        <v>102050</v>
      </c>
      <c r="H111" s="320">
        <v>43981</v>
      </c>
      <c r="I111" s="320">
        <v>3500</v>
      </c>
      <c r="J111" s="320">
        <v>13716</v>
      </c>
      <c r="K111" s="320">
        <v>214835</v>
      </c>
      <c r="L111" s="320">
        <v>238120</v>
      </c>
      <c r="M111" s="320">
        <v>9187</v>
      </c>
      <c r="N111" s="320">
        <v>2986</v>
      </c>
      <c r="O111" s="320">
        <v>1745</v>
      </c>
      <c r="P111" s="320">
        <v>4731</v>
      </c>
      <c r="Q111" s="320">
        <v>2735</v>
      </c>
      <c r="R111" s="320">
        <v>7466</v>
      </c>
      <c r="S111" s="320">
        <v>16653</v>
      </c>
      <c r="T111" s="320">
        <v>2056</v>
      </c>
      <c r="U111" s="320">
        <v>3286</v>
      </c>
      <c r="V111" s="320">
        <v>-2752</v>
      </c>
      <c r="W111" s="320">
        <v>534</v>
      </c>
      <c r="X111" s="320">
        <v>1451</v>
      </c>
      <c r="Y111" s="320">
        <v>1985</v>
      </c>
      <c r="Z111" s="320">
        <v>4041</v>
      </c>
      <c r="AA111" s="320">
        <v>0</v>
      </c>
      <c r="AB111" s="320">
        <v>1615</v>
      </c>
      <c r="AC111" s="320">
        <v>-1615</v>
      </c>
      <c r="AD111" s="320">
        <v>0</v>
      </c>
      <c r="AE111" s="320">
        <v>0</v>
      </c>
      <c r="AF111" s="320">
        <v>0</v>
      </c>
      <c r="AG111" s="320">
        <v>0</v>
      </c>
      <c r="AH111" s="320">
        <v>0</v>
      </c>
      <c r="AI111" s="320">
        <v>2589</v>
      </c>
      <c r="AJ111" s="320">
        <v>0</v>
      </c>
      <c r="AK111" s="320">
        <v>2589</v>
      </c>
      <c r="AL111" s="320">
        <v>0</v>
      </c>
      <c r="AM111" s="320">
        <v>0</v>
      </c>
      <c r="AN111" s="320">
        <v>0</v>
      </c>
      <c r="AO111" s="320">
        <v>1520</v>
      </c>
      <c r="AP111" s="320">
        <v>-125</v>
      </c>
      <c r="AQ111" s="320">
        <v>1395</v>
      </c>
      <c r="AR111" s="320">
        <v>0</v>
      </c>
      <c r="AS111" s="320">
        <v>0</v>
      </c>
      <c r="AT111" s="320">
        <v>0</v>
      </c>
      <c r="AU111" s="320">
        <v>15352</v>
      </c>
      <c r="AV111" s="320">
        <v>6272</v>
      </c>
      <c r="AW111" s="320">
        <v>0</v>
      </c>
      <c r="AX111" s="320">
        <v>3054</v>
      </c>
      <c r="AY111" s="320">
        <v>9326</v>
      </c>
      <c r="AZ111" s="320">
        <v>0</v>
      </c>
      <c r="BA111" s="320">
        <v>9326</v>
      </c>
      <c r="BB111" s="320">
        <v>24678</v>
      </c>
      <c r="BC111" s="315">
        <v>105626</v>
      </c>
      <c r="BD111" s="315">
        <v>2589</v>
      </c>
      <c r="BE111" s="315">
        <v>22089</v>
      </c>
      <c r="BF111" s="315">
        <v>2589</v>
      </c>
      <c r="BG111" s="315">
        <v>-83537</v>
      </c>
      <c r="BH111" s="315">
        <v>0</v>
      </c>
      <c r="BI111" s="320">
        <v>236873</v>
      </c>
      <c r="BJ111" s="320">
        <v>-27906</v>
      </c>
      <c r="BK111" s="320">
        <v>-3054</v>
      </c>
      <c r="BL111" s="320">
        <v>-30960</v>
      </c>
      <c r="BM111" s="320">
        <v>-30960</v>
      </c>
      <c r="BN111" s="320">
        <v>205913</v>
      </c>
      <c r="BO111" s="320">
        <v>95528</v>
      </c>
      <c r="BP111" s="320">
        <v>4286</v>
      </c>
      <c r="BQ111" s="320">
        <v>91242</v>
      </c>
      <c r="BR111" s="320">
        <v>12772</v>
      </c>
      <c r="BS111" s="320">
        <v>698</v>
      </c>
      <c r="BT111" s="320">
        <v>12074</v>
      </c>
      <c r="BU111" s="320">
        <v>34047</v>
      </c>
      <c r="BV111" s="320">
        <v>29623</v>
      </c>
      <c r="BW111" s="320">
        <v>4424</v>
      </c>
      <c r="BX111" s="320">
        <v>22942</v>
      </c>
      <c r="BY111" s="320">
        <v>1829</v>
      </c>
      <c r="BZ111" s="320">
        <v>21113</v>
      </c>
      <c r="CA111" s="320">
        <v>5080</v>
      </c>
      <c r="CB111" s="320">
        <v>2233</v>
      </c>
      <c r="CC111" s="320">
        <v>2847</v>
      </c>
      <c r="CD111" s="320">
        <v>9858</v>
      </c>
      <c r="CE111" s="320">
        <v>325</v>
      </c>
      <c r="CF111" s="320">
        <v>9533</v>
      </c>
      <c r="CJ111" s="320">
        <v>71285</v>
      </c>
      <c r="CK111" s="320">
        <v>9954</v>
      </c>
      <c r="CL111" s="320">
        <v>61331</v>
      </c>
      <c r="CM111" s="320">
        <v>0</v>
      </c>
      <c r="CN111" s="320">
        <v>0</v>
      </c>
      <c r="CO111" s="320">
        <v>0</v>
      </c>
      <c r="CP111" s="320">
        <v>9807</v>
      </c>
      <c r="CQ111" s="320">
        <v>4513</v>
      </c>
      <c r="CR111" s="320">
        <v>5294</v>
      </c>
      <c r="CS111" s="320">
        <v>1439</v>
      </c>
      <c r="CT111" s="320">
        <v>0</v>
      </c>
      <c r="CU111" s="320">
        <v>1439</v>
      </c>
      <c r="CV111" s="320">
        <v>197</v>
      </c>
      <c r="CW111" s="320">
        <v>0</v>
      </c>
      <c r="CX111" s="320">
        <v>197</v>
      </c>
      <c r="CY111" s="320">
        <v>0</v>
      </c>
      <c r="CZ111" s="320">
        <v>0</v>
      </c>
      <c r="DA111" s="320">
        <v>0</v>
      </c>
      <c r="DB111" s="320">
        <v>674</v>
      </c>
      <c r="DC111" s="320">
        <v>0</v>
      </c>
      <c r="DD111" s="320">
        <v>674</v>
      </c>
      <c r="DE111" s="320">
        <v>0</v>
      </c>
      <c r="DF111" s="320">
        <v>0</v>
      </c>
      <c r="DG111" s="320">
        <v>0</v>
      </c>
      <c r="DH111" s="320">
        <v>0</v>
      </c>
      <c r="DI111" s="320">
        <v>0</v>
      </c>
      <c r="DJ111" s="320">
        <v>0</v>
      </c>
      <c r="DK111" s="320">
        <v>0</v>
      </c>
      <c r="DL111" s="320">
        <v>0</v>
      </c>
      <c r="DM111" s="320">
        <v>0</v>
      </c>
      <c r="DN111" s="320">
        <v>263629</v>
      </c>
      <c r="DO111" s="320">
        <v>53461</v>
      </c>
      <c r="DP111" s="320">
        <v>210168</v>
      </c>
      <c r="DQ111" s="320">
        <v>23577</v>
      </c>
      <c r="DR111" s="320">
        <v>24359</v>
      </c>
      <c r="DS111" s="320">
        <v>-782</v>
      </c>
      <c r="DT111" s="320">
        <v>287206</v>
      </c>
      <c r="DU111" s="320">
        <v>77820</v>
      </c>
      <c r="DV111" s="320">
        <v>209386</v>
      </c>
      <c r="DW111" s="320">
        <v>1425</v>
      </c>
      <c r="DX111" s="320">
        <v>0</v>
      </c>
      <c r="DY111" s="320">
        <v>1425</v>
      </c>
      <c r="DZ111" s="320">
        <v>0</v>
      </c>
      <c r="EA111" s="320">
        <v>15819</v>
      </c>
      <c r="EB111" s="320">
        <v>462</v>
      </c>
      <c r="EC111" s="320">
        <v>5564</v>
      </c>
      <c r="ED111" s="320">
        <v>0</v>
      </c>
      <c r="EE111" s="320">
        <v>0</v>
      </c>
      <c r="EF111" s="320">
        <v>20921</v>
      </c>
      <c r="EG111" s="320">
        <v>146187</v>
      </c>
      <c r="EH111" s="320">
        <v>25172</v>
      </c>
      <c r="EI111" s="320">
        <v>43476</v>
      </c>
      <c r="EJ111" s="320">
        <v>20319</v>
      </c>
      <c r="EK111" s="320">
        <v>235154</v>
      </c>
      <c r="EL111" s="320">
        <v>6272</v>
      </c>
      <c r="EM111" s="320">
        <v>9009</v>
      </c>
      <c r="EN111" s="320">
        <v>-610</v>
      </c>
      <c r="EO111" s="320">
        <v>-36305</v>
      </c>
      <c r="EP111" s="320">
        <v>0</v>
      </c>
      <c r="EQ111" s="320">
        <v>-21634</v>
      </c>
      <c r="ER111" s="323">
        <f t="shared" si="40"/>
        <v>308589</v>
      </c>
      <c r="ES111" s="323">
        <f t="shared" si="41"/>
        <v>314861</v>
      </c>
      <c r="ET111" s="323">
        <f t="shared" si="42"/>
        <v>314861</v>
      </c>
      <c r="EU111" s="323">
        <f t="shared" si="35"/>
        <v>-6272</v>
      </c>
      <c r="EV111" s="323">
        <f t="shared" si="43"/>
        <v>79707</v>
      </c>
      <c r="EW111" s="323">
        <f t="shared" si="44"/>
        <v>55348</v>
      </c>
      <c r="EX111" s="323">
        <f t="shared" si="45"/>
        <v>55348</v>
      </c>
      <c r="EY111" s="323">
        <f t="shared" si="46"/>
        <v>61331</v>
      </c>
      <c r="EZ111" s="323">
        <f t="shared" si="47"/>
        <v>57624</v>
      </c>
      <c r="FA111" s="323">
        <f t="shared" si="48"/>
        <v>53982</v>
      </c>
      <c r="FB111" s="323">
        <f t="shared" si="36"/>
        <v>3642</v>
      </c>
      <c r="FC111" s="320">
        <v>330757</v>
      </c>
      <c r="FD111" s="320">
        <v>369284</v>
      </c>
      <c r="FE111" s="320">
        <v>8363</v>
      </c>
      <c r="FF111" s="320">
        <v>58473</v>
      </c>
      <c r="FG111" s="320">
        <v>15400</v>
      </c>
      <c r="FH111" s="320">
        <v>47</v>
      </c>
      <c r="FI111" s="320">
        <v>3099</v>
      </c>
      <c r="FJ111" s="320">
        <v>785423</v>
      </c>
      <c r="FK111" s="320">
        <v>605</v>
      </c>
      <c r="FL111" s="320">
        <v>0</v>
      </c>
      <c r="FM111" s="320">
        <v>0</v>
      </c>
      <c r="FN111" s="320">
        <v>0</v>
      </c>
      <c r="FO111" s="320">
        <v>2765</v>
      </c>
      <c r="FP111" s="320">
        <v>8479</v>
      </c>
      <c r="FQ111" s="320">
        <v>797272</v>
      </c>
      <c r="FR111" s="320">
        <v>5</v>
      </c>
      <c r="FS111" s="320">
        <v>0</v>
      </c>
      <c r="FT111" s="320">
        <v>2269</v>
      </c>
      <c r="FU111" s="320">
        <v>0</v>
      </c>
      <c r="FV111" s="320">
        <v>520</v>
      </c>
      <c r="FW111" s="320">
        <v>15443</v>
      </c>
      <c r="FX111" s="320">
        <v>8650</v>
      </c>
      <c r="FY111" s="320">
        <v>26887</v>
      </c>
      <c r="FZ111" s="320">
        <v>824159</v>
      </c>
      <c r="GA111" s="320">
        <v>0</v>
      </c>
      <c r="GB111" s="320">
        <v>16052</v>
      </c>
      <c r="GC111" s="320">
        <v>23026</v>
      </c>
      <c r="GD111" s="320">
        <v>0</v>
      </c>
      <c r="GE111" s="320">
        <v>0</v>
      </c>
      <c r="GF111" s="320">
        <v>0</v>
      </c>
      <c r="GG111" s="320">
        <v>39078</v>
      </c>
      <c r="GH111" s="320">
        <v>0</v>
      </c>
      <c r="GI111" s="320">
        <v>3957</v>
      </c>
      <c r="GJ111" s="320">
        <v>172028</v>
      </c>
      <c r="GK111" s="320">
        <v>328038</v>
      </c>
      <c r="GL111" s="320">
        <v>50348</v>
      </c>
      <c r="GM111" s="320">
        <v>0</v>
      </c>
      <c r="GN111" s="320">
        <v>119</v>
      </c>
      <c r="GO111" s="320">
        <v>554490</v>
      </c>
      <c r="GP111" s="320">
        <v>230591</v>
      </c>
      <c r="GQ111" s="320">
        <v>24678</v>
      </c>
      <c r="GR111" s="320">
        <v>205913</v>
      </c>
      <c r="GS111" s="320">
        <v>230591</v>
      </c>
      <c r="GT111" s="320">
        <v>330757</v>
      </c>
      <c r="GU111" s="320">
        <v>520</v>
      </c>
      <c r="GV111" s="325">
        <f t="shared" si="37"/>
        <v>394438</v>
      </c>
      <c r="GW111" s="325">
        <f t="shared" si="38"/>
        <v>8655</v>
      </c>
      <c r="GX111" s="325">
        <f t="shared" si="39"/>
        <v>385783</v>
      </c>
      <c r="GY111" s="315">
        <v>14038</v>
      </c>
      <c r="GZ111" s="315"/>
      <c r="HA111" s="315"/>
      <c r="HB111" s="323">
        <f t="shared" si="49"/>
        <v>29857</v>
      </c>
      <c r="HC111" s="315"/>
      <c r="HD111" s="315"/>
      <c r="HE111" s="315"/>
      <c r="HF111" s="315"/>
      <c r="HG111" s="315"/>
      <c r="HH111" s="315"/>
      <c r="HI111" s="315"/>
      <c r="HJ111" s="315"/>
      <c r="HK111" s="315"/>
      <c r="HL111" s="315"/>
      <c r="HM111" s="315"/>
      <c r="HN111" s="315"/>
      <c r="HO111" s="315"/>
      <c r="HP111" s="315"/>
      <c r="HQ111" s="315"/>
      <c r="HR111" s="315"/>
      <c r="HS111" s="315"/>
      <c r="HT111" s="315"/>
      <c r="HU111" s="315"/>
      <c r="HV111" s="315"/>
      <c r="HW111" s="315"/>
      <c r="HX111" s="315"/>
      <c r="HY111" s="315"/>
      <c r="HZ111" s="315"/>
      <c r="IA111" s="315"/>
      <c r="IB111" s="315"/>
      <c r="IC111" s="315"/>
      <c r="ID111" s="315"/>
      <c r="IE111" s="315"/>
      <c r="IF111" s="315"/>
      <c r="IG111" s="315"/>
      <c r="IH111" s="315"/>
      <c r="II111" s="315"/>
      <c r="IJ111" s="315"/>
      <c r="IK111" s="315"/>
      <c r="IL111" s="315"/>
      <c r="IM111" s="315"/>
      <c r="IN111" s="315"/>
      <c r="IO111" s="315"/>
      <c r="IP111" s="315"/>
      <c r="IQ111" s="315"/>
      <c r="IR111" s="315"/>
      <c r="IS111" s="315"/>
      <c r="IT111" s="315"/>
      <c r="IU111" s="315"/>
      <c r="IV111" s="315"/>
      <c r="IW111" s="315"/>
      <c r="IX111" s="315"/>
      <c r="IY111" s="315"/>
      <c r="IZ111" s="315"/>
      <c r="JA111" s="315"/>
      <c r="JB111" s="315"/>
      <c r="JC111" s="315"/>
      <c r="JD111" s="315"/>
      <c r="JE111" s="315"/>
      <c r="JF111" s="315"/>
      <c r="JG111" s="315"/>
      <c r="JH111" s="315"/>
      <c r="JI111" s="315"/>
      <c r="JJ111" s="315"/>
      <c r="JK111" s="315"/>
      <c r="JL111" s="315"/>
      <c r="JM111" s="315"/>
      <c r="JN111" s="315"/>
      <c r="JO111" s="315"/>
      <c r="JP111" s="315"/>
      <c r="JQ111" s="315"/>
      <c r="JR111" s="315"/>
      <c r="JS111" s="315"/>
      <c r="JT111" s="315"/>
      <c r="JU111" s="315"/>
      <c r="JV111" s="315"/>
      <c r="JW111" s="315"/>
      <c r="JX111" s="315"/>
      <c r="JY111" s="315"/>
      <c r="JZ111" s="315"/>
      <c r="KA111" s="315"/>
      <c r="KB111" s="315"/>
      <c r="KC111" s="315"/>
      <c r="KD111" s="315"/>
      <c r="KE111" s="315"/>
      <c r="KF111" s="315"/>
      <c r="KG111" s="315"/>
      <c r="KH111" s="315"/>
      <c r="KI111" s="315"/>
      <c r="KJ111" s="315"/>
      <c r="KK111" s="315"/>
      <c r="KL111" s="315"/>
      <c r="KM111" s="315"/>
      <c r="KN111" s="315"/>
      <c r="KO111" s="315"/>
      <c r="KP111" s="315"/>
      <c r="KQ111" s="315"/>
      <c r="KR111" s="315"/>
      <c r="KS111" s="315"/>
      <c r="KT111" s="315"/>
      <c r="KU111" s="315"/>
      <c r="KV111" s="315"/>
      <c r="KW111" s="315"/>
      <c r="KX111" s="315"/>
      <c r="KY111" s="315"/>
      <c r="KZ111" s="315"/>
      <c r="LA111" s="315"/>
      <c r="LB111" s="315"/>
      <c r="LC111" s="315"/>
      <c r="LD111" s="315"/>
      <c r="LE111" s="315"/>
      <c r="LF111" s="315"/>
      <c r="LG111" s="315"/>
      <c r="LH111" s="315"/>
      <c r="LI111" s="315"/>
      <c r="LJ111" s="315"/>
      <c r="LK111" s="315"/>
      <c r="LL111" s="315"/>
      <c r="LM111" s="315"/>
      <c r="LN111" s="315"/>
      <c r="LO111" s="315"/>
      <c r="LP111" s="315"/>
      <c r="LQ111" s="315"/>
      <c r="LR111" s="315"/>
      <c r="LS111" s="315"/>
      <c r="LT111" s="315"/>
      <c r="LU111" s="315"/>
      <c r="LV111" s="315"/>
      <c r="LW111" s="315"/>
      <c r="LX111" s="315"/>
      <c r="LY111" s="315"/>
      <c r="LZ111" s="315"/>
      <c r="MA111" s="315"/>
      <c r="MB111" s="315"/>
      <c r="MC111" s="315"/>
      <c r="MD111" s="315"/>
      <c r="ME111" s="315"/>
      <c r="MF111" s="315"/>
      <c r="MG111" s="315"/>
      <c r="MH111" s="315"/>
      <c r="MI111" s="315"/>
      <c r="MJ111" s="315"/>
      <c r="MK111" s="315"/>
      <c r="ML111" s="315"/>
      <c r="MM111" s="315"/>
      <c r="MN111" s="315"/>
      <c r="MO111" s="315"/>
      <c r="MP111" s="315"/>
      <c r="MQ111" s="315"/>
      <c r="MR111" s="315"/>
      <c r="MS111" s="315"/>
      <c r="MT111" s="315"/>
      <c r="MU111" s="315"/>
      <c r="MV111" s="315"/>
      <c r="MW111" s="315"/>
      <c r="MX111" s="315"/>
      <c r="MY111" s="315"/>
      <c r="MZ111" s="315"/>
      <c r="NA111" s="315"/>
      <c r="NB111" s="315"/>
      <c r="NC111" s="315"/>
      <c r="ND111" s="315"/>
      <c r="NE111" s="315"/>
      <c r="NF111" s="315"/>
      <c r="NG111" s="315"/>
      <c r="NH111" s="315"/>
      <c r="NI111" s="315"/>
      <c r="NJ111" s="315"/>
      <c r="NK111" s="315"/>
      <c r="NL111" s="315"/>
      <c r="NM111" s="315"/>
      <c r="NN111" s="315"/>
      <c r="NO111" s="315"/>
      <c r="NP111" s="315"/>
      <c r="NQ111" s="315"/>
      <c r="NR111" s="315"/>
      <c r="NS111" s="315"/>
      <c r="NT111" s="315"/>
      <c r="NU111" s="315"/>
      <c r="NV111" s="315"/>
      <c r="NW111" s="315"/>
      <c r="NX111" s="315"/>
      <c r="NY111" s="315"/>
      <c r="NZ111" s="315"/>
      <c r="OA111" s="315"/>
      <c r="OB111" s="315"/>
      <c r="OC111" s="315"/>
      <c r="OD111" s="315"/>
      <c r="OE111" s="315"/>
      <c r="OF111" s="315"/>
      <c r="OG111" s="315"/>
      <c r="OH111" s="315"/>
      <c r="OI111" s="315"/>
      <c r="OJ111" s="315"/>
      <c r="OK111" s="315"/>
      <c r="OL111" s="315"/>
      <c r="OM111" s="315"/>
      <c r="ON111" s="315"/>
      <c r="OO111" s="315"/>
      <c r="OP111" s="315"/>
      <c r="OQ111" s="315"/>
      <c r="OR111" s="315"/>
      <c r="OS111" s="315"/>
      <c r="OT111" s="315"/>
      <c r="OU111" s="315"/>
      <c r="OV111" s="315"/>
      <c r="OW111" s="315"/>
      <c r="OX111" s="315"/>
      <c r="OY111" s="315"/>
      <c r="OZ111" s="315"/>
      <c r="PA111" s="315"/>
      <c r="PB111" s="315"/>
      <c r="PC111" s="315"/>
      <c r="PD111" s="315"/>
      <c r="PE111" s="315"/>
      <c r="PF111" s="315"/>
      <c r="PG111" s="315"/>
      <c r="PH111" s="315"/>
      <c r="PI111" s="315"/>
      <c r="PJ111" s="315"/>
      <c r="PK111" s="315"/>
      <c r="PL111" s="315"/>
      <c r="PM111" s="315"/>
      <c r="PN111" s="315"/>
      <c r="PO111" s="315"/>
      <c r="PP111" s="315"/>
      <c r="PQ111" s="315"/>
      <c r="PR111" s="315"/>
      <c r="PS111" s="315"/>
      <c r="PT111" s="315"/>
      <c r="PU111" s="315"/>
      <c r="PV111" s="315"/>
      <c r="PW111" s="315"/>
      <c r="PX111" s="315"/>
      <c r="PY111" s="315"/>
      <c r="PZ111" s="315"/>
      <c r="QA111" s="315"/>
      <c r="QB111" s="315"/>
      <c r="QC111" s="315"/>
      <c r="QD111" s="315"/>
      <c r="QE111" s="315"/>
      <c r="QF111" s="315"/>
      <c r="QG111" s="315"/>
      <c r="QH111" s="315"/>
      <c r="QI111" s="315"/>
      <c r="QJ111" s="315"/>
      <c r="QK111" s="315"/>
      <c r="QL111" s="315"/>
      <c r="QM111" s="315"/>
      <c r="QN111" s="315"/>
      <c r="QO111" s="315"/>
      <c r="QP111" s="315"/>
      <c r="QQ111" s="315"/>
      <c r="QR111" s="315"/>
      <c r="QS111" s="315"/>
      <c r="QT111" s="315"/>
      <c r="QU111" s="315"/>
      <c r="QV111" s="315"/>
      <c r="QW111" s="315"/>
      <c r="QX111" s="315"/>
      <c r="QY111" s="315"/>
      <c r="QZ111" s="315"/>
      <c r="RA111" s="315"/>
      <c r="RB111" s="315"/>
      <c r="RC111" s="315"/>
      <c r="RD111" s="315"/>
      <c r="RE111" s="315"/>
      <c r="RF111" s="315"/>
      <c r="RG111" s="315"/>
      <c r="RH111" s="315"/>
      <c r="RI111" s="315"/>
      <c r="RJ111" s="315"/>
      <c r="RK111" s="315"/>
      <c r="RL111" s="315"/>
      <c r="RM111" s="315"/>
      <c r="RN111" s="315"/>
      <c r="RO111" s="315"/>
      <c r="RP111" s="315"/>
      <c r="RQ111" s="315"/>
      <c r="RR111" s="315"/>
      <c r="RS111" s="315"/>
      <c r="RT111" s="315"/>
      <c r="RU111" s="315"/>
      <c r="RV111" s="315"/>
      <c r="RW111" s="315"/>
      <c r="RX111" s="315"/>
      <c r="RY111" s="315"/>
      <c r="RZ111" s="315"/>
      <c r="SA111" s="315"/>
      <c r="SB111" s="315"/>
      <c r="SC111" s="315"/>
      <c r="SD111" s="315"/>
      <c r="SE111" s="315"/>
      <c r="SF111" s="315"/>
      <c r="SG111" s="315"/>
      <c r="SH111" s="315"/>
      <c r="SI111" s="315"/>
      <c r="SJ111" s="315"/>
      <c r="SK111" s="315"/>
      <c r="SL111" s="315"/>
      <c r="SM111" s="315"/>
      <c r="SN111" s="315"/>
      <c r="SO111" s="315"/>
      <c r="SP111" s="315"/>
      <c r="SQ111" s="315"/>
      <c r="SR111" s="315"/>
      <c r="SS111" s="315"/>
      <c r="ST111" s="315"/>
      <c r="SU111" s="315"/>
      <c r="SV111" s="315"/>
      <c r="SW111" s="315"/>
      <c r="SX111" s="315"/>
      <c r="SY111" s="315"/>
      <c r="SZ111" s="315"/>
      <c r="TA111" s="315"/>
      <c r="TB111" s="315"/>
      <c r="TC111" s="315"/>
      <c r="TD111" s="315"/>
      <c r="TE111" s="315"/>
      <c r="TF111" s="315"/>
      <c r="TG111" s="315"/>
      <c r="TH111" s="315"/>
      <c r="TI111" s="315"/>
      <c r="TJ111" s="315"/>
      <c r="TK111" s="315"/>
      <c r="TL111" s="315"/>
      <c r="TM111" s="315"/>
      <c r="TN111" s="315"/>
      <c r="TO111" s="315"/>
      <c r="TP111" s="315"/>
      <c r="TQ111" s="315"/>
      <c r="TR111" s="315"/>
      <c r="TS111" s="315"/>
      <c r="TT111" s="315"/>
      <c r="TU111" s="315"/>
      <c r="TV111" s="315"/>
      <c r="TW111" s="315"/>
      <c r="TX111" s="315"/>
      <c r="TY111" s="315"/>
      <c r="TZ111" s="315"/>
      <c r="UA111" s="315"/>
      <c r="UB111" s="315"/>
      <c r="UC111" s="315"/>
      <c r="UD111" s="315"/>
    </row>
    <row r="112" spans="1:550" s="320" customFormat="1">
      <c r="A112" s="28" t="s">
        <v>610</v>
      </c>
      <c r="B112" s="28" t="s">
        <v>600</v>
      </c>
      <c r="C112" s="29" t="s">
        <v>242</v>
      </c>
      <c r="D112" s="29" t="s">
        <v>254</v>
      </c>
      <c r="E112" s="105" t="s">
        <v>185</v>
      </c>
      <c r="F112" s="31">
        <v>12</v>
      </c>
      <c r="G112" s="320">
        <v>92380</v>
      </c>
      <c r="H112" s="320">
        <v>38048</v>
      </c>
      <c r="I112" s="320">
        <v>3800</v>
      </c>
      <c r="J112" s="320">
        <v>16446</v>
      </c>
      <c r="K112" s="320">
        <v>217245</v>
      </c>
      <c r="L112" s="320">
        <v>226775</v>
      </c>
      <c r="M112" s="320">
        <v>14918</v>
      </c>
      <c r="N112" s="320">
        <v>12142</v>
      </c>
      <c r="O112" s="320">
        <v>-7304</v>
      </c>
      <c r="P112" s="320">
        <v>4838</v>
      </c>
      <c r="Q112" s="320">
        <v>-3700</v>
      </c>
      <c r="R112" s="320">
        <v>1138</v>
      </c>
      <c r="S112" s="320">
        <v>16056</v>
      </c>
      <c r="T112" s="320">
        <v>507</v>
      </c>
      <c r="U112" s="320">
        <v>-2736</v>
      </c>
      <c r="V112" s="320">
        <v>2898</v>
      </c>
      <c r="W112" s="320">
        <v>162</v>
      </c>
      <c r="X112" s="320">
        <v>284</v>
      </c>
      <c r="Y112" s="320">
        <v>446</v>
      </c>
      <c r="Z112" s="320">
        <v>953</v>
      </c>
      <c r="AA112" s="320">
        <v>26413</v>
      </c>
      <c r="AB112" s="320">
        <v>-4000</v>
      </c>
      <c r="AC112" s="320">
        <v>3567</v>
      </c>
      <c r="AD112" s="320">
        <v>-433</v>
      </c>
      <c r="AE112" s="320">
        <v>25980</v>
      </c>
      <c r="AF112" s="320">
        <v>0</v>
      </c>
      <c r="AG112" s="320">
        <v>0</v>
      </c>
      <c r="AH112" s="320">
        <v>0</v>
      </c>
      <c r="AI112" s="320">
        <v>0</v>
      </c>
      <c r="AJ112" s="320">
        <v>0</v>
      </c>
      <c r="AK112" s="320">
        <v>0</v>
      </c>
      <c r="AL112" s="320">
        <v>9416</v>
      </c>
      <c r="AM112" s="320">
        <v>122</v>
      </c>
      <c r="AN112" s="320">
        <v>9538</v>
      </c>
      <c r="AO112" s="320">
        <v>1714</v>
      </c>
      <c r="AP112" s="320">
        <v>-273</v>
      </c>
      <c r="AQ112" s="320">
        <v>1441</v>
      </c>
      <c r="AR112" s="320">
        <v>0</v>
      </c>
      <c r="AS112" s="320">
        <v>0</v>
      </c>
      <c r="AT112" s="320">
        <v>0</v>
      </c>
      <c r="AU112" s="320">
        <v>52968</v>
      </c>
      <c r="AV112" s="320">
        <v>9406</v>
      </c>
      <c r="AW112" s="320">
        <v>0</v>
      </c>
      <c r="AX112" s="320">
        <v>-8406</v>
      </c>
      <c r="AY112" s="320">
        <v>1000</v>
      </c>
      <c r="AZ112" s="320">
        <v>0</v>
      </c>
      <c r="BA112" s="320">
        <v>1000</v>
      </c>
      <c r="BB112" s="320">
        <v>53968</v>
      </c>
      <c r="BC112" s="315">
        <v>104017</v>
      </c>
      <c r="BD112" s="315">
        <v>26413</v>
      </c>
      <c r="BE112" s="315">
        <v>27988</v>
      </c>
      <c r="BF112" s="315">
        <v>25980</v>
      </c>
      <c r="BG112" s="315">
        <v>-76029</v>
      </c>
      <c r="BH112" s="315">
        <v>-433</v>
      </c>
      <c r="BI112" s="320">
        <v>174446</v>
      </c>
      <c r="BJ112" s="320">
        <v>-4463</v>
      </c>
      <c r="BK112" s="320">
        <v>8406</v>
      </c>
      <c r="BL112" s="320">
        <v>3943</v>
      </c>
      <c r="BM112" s="320">
        <v>3943</v>
      </c>
      <c r="BN112" s="320">
        <v>178389</v>
      </c>
      <c r="BO112" s="320">
        <v>123129</v>
      </c>
      <c r="BP112" s="320">
        <v>18022</v>
      </c>
      <c r="BQ112" s="320">
        <v>105107</v>
      </c>
      <c r="BR112" s="320">
        <v>13168</v>
      </c>
      <c r="BS112" s="320">
        <v>3999</v>
      </c>
      <c r="BT112" s="320">
        <v>9169</v>
      </c>
      <c r="BU112" s="320">
        <v>21400</v>
      </c>
      <c r="BV112" s="320">
        <v>17629</v>
      </c>
      <c r="BW112" s="320">
        <v>3771</v>
      </c>
      <c r="BX112" s="320">
        <v>18808</v>
      </c>
      <c r="BY112" s="320">
        <v>6104</v>
      </c>
      <c r="BZ112" s="320">
        <v>12704</v>
      </c>
      <c r="CA112" s="320">
        <v>4648</v>
      </c>
      <c r="CB112" s="320">
        <v>1700</v>
      </c>
      <c r="CC112" s="320">
        <v>2948</v>
      </c>
      <c r="CD112" s="320">
        <v>14596</v>
      </c>
      <c r="CE112" s="320">
        <v>2583</v>
      </c>
      <c r="CF112" s="320">
        <v>12013</v>
      </c>
      <c r="CJ112" s="320">
        <v>59994</v>
      </c>
      <c r="CK112" s="320">
        <v>12908</v>
      </c>
      <c r="CL112" s="320">
        <v>47086</v>
      </c>
      <c r="CM112" s="320">
        <v>0</v>
      </c>
      <c r="CN112" s="320">
        <v>0</v>
      </c>
      <c r="CO112" s="320">
        <v>0</v>
      </c>
      <c r="CP112" s="320">
        <v>6047</v>
      </c>
      <c r="CQ112" s="320">
        <v>2419</v>
      </c>
      <c r="CR112" s="320">
        <v>3628</v>
      </c>
      <c r="CS112" s="320">
        <v>2487</v>
      </c>
      <c r="CT112" s="320">
        <v>0</v>
      </c>
      <c r="CU112" s="320">
        <v>2487</v>
      </c>
      <c r="CV112" s="320">
        <v>2157</v>
      </c>
      <c r="CW112" s="320">
        <v>0</v>
      </c>
      <c r="CX112" s="320">
        <v>2157</v>
      </c>
      <c r="CY112" s="320">
        <v>0</v>
      </c>
      <c r="CZ112" s="320">
        <v>0</v>
      </c>
      <c r="DA112" s="320">
        <v>0</v>
      </c>
      <c r="DB112" s="320">
        <v>0</v>
      </c>
      <c r="DC112" s="320">
        <v>0</v>
      </c>
      <c r="DD112" s="320">
        <v>0</v>
      </c>
      <c r="DE112" s="320">
        <v>0</v>
      </c>
      <c r="DF112" s="320">
        <v>0</v>
      </c>
      <c r="DG112" s="320">
        <v>0</v>
      </c>
      <c r="DH112" s="320">
        <v>0</v>
      </c>
      <c r="DI112" s="320">
        <v>0</v>
      </c>
      <c r="DJ112" s="320">
        <v>0</v>
      </c>
      <c r="DK112" s="320">
        <v>0</v>
      </c>
      <c r="DL112" s="320">
        <v>0</v>
      </c>
      <c r="DM112" s="320">
        <v>0</v>
      </c>
      <c r="DN112" s="320">
        <v>266434</v>
      </c>
      <c r="DO112" s="320">
        <v>65364</v>
      </c>
      <c r="DP112" s="320">
        <v>201070</v>
      </c>
      <c r="DQ112" s="320">
        <v>12173</v>
      </c>
      <c r="DR112" s="320">
        <v>10730</v>
      </c>
      <c r="DS112" s="320">
        <v>1443</v>
      </c>
      <c r="DT112" s="320">
        <v>278607</v>
      </c>
      <c r="DU112" s="320">
        <v>76094</v>
      </c>
      <c r="DV112" s="320">
        <v>202513</v>
      </c>
      <c r="DW112" s="320">
        <v>150</v>
      </c>
      <c r="DX112" s="320">
        <v>132</v>
      </c>
      <c r="DY112" s="320">
        <v>282</v>
      </c>
      <c r="DZ112" s="320">
        <v>0</v>
      </c>
      <c r="EA112" s="320">
        <v>10811</v>
      </c>
      <c r="EB112" s="320">
        <v>624</v>
      </c>
      <c r="EC112" s="320">
        <v>5404</v>
      </c>
      <c r="ED112" s="320">
        <v>459</v>
      </c>
      <c r="EE112" s="320">
        <v>0</v>
      </c>
      <c r="EF112" s="320">
        <v>15132</v>
      </c>
      <c r="EG112" s="320">
        <v>160961</v>
      </c>
      <c r="EH112" s="320">
        <v>15151</v>
      </c>
      <c r="EI112" s="320">
        <v>41133</v>
      </c>
      <c r="EJ112" s="320">
        <v>9524</v>
      </c>
      <c r="EK112" s="320">
        <v>226769</v>
      </c>
      <c r="EL112" s="320">
        <v>9406</v>
      </c>
      <c r="EM112" s="320">
        <v>17171</v>
      </c>
      <c r="EN112" s="320">
        <v>0</v>
      </c>
      <c r="EO112" s="320">
        <v>-20557</v>
      </c>
      <c r="EP112" s="320">
        <v>-1077</v>
      </c>
      <c r="EQ112" s="320">
        <v>4943</v>
      </c>
      <c r="ER112" s="323">
        <f t="shared" si="40"/>
        <v>294822</v>
      </c>
      <c r="ES112" s="323">
        <f t="shared" si="41"/>
        <v>304096</v>
      </c>
      <c r="ET112" s="323">
        <f t="shared" si="42"/>
        <v>304096</v>
      </c>
      <c r="EU112" s="323">
        <f t="shared" si="35"/>
        <v>-9274</v>
      </c>
      <c r="EV112" s="323">
        <f t="shared" si="43"/>
        <v>77327</v>
      </c>
      <c r="EW112" s="323">
        <f t="shared" si="44"/>
        <v>66597</v>
      </c>
      <c r="EX112" s="323">
        <f t="shared" si="45"/>
        <v>66597</v>
      </c>
      <c r="EY112" s="323">
        <f t="shared" si="46"/>
        <v>47086</v>
      </c>
      <c r="EZ112" s="323">
        <f t="shared" si="47"/>
        <v>33573</v>
      </c>
      <c r="FA112" s="323">
        <f t="shared" si="48"/>
        <v>28359</v>
      </c>
      <c r="FB112" s="323">
        <f t="shared" si="36"/>
        <v>5214</v>
      </c>
      <c r="FC112" s="320">
        <v>130073</v>
      </c>
      <c r="FD112" s="320">
        <v>341895</v>
      </c>
      <c r="FE112" s="320">
        <v>7280</v>
      </c>
      <c r="FF112" s="320">
        <v>25651</v>
      </c>
      <c r="FG112" s="320">
        <v>1609</v>
      </c>
      <c r="FH112" s="320">
        <v>0</v>
      </c>
      <c r="FI112" s="320">
        <v>3333</v>
      </c>
      <c r="FJ112" s="320">
        <v>509841</v>
      </c>
      <c r="FK112" s="320">
        <v>262</v>
      </c>
      <c r="FL112" s="320">
        <v>17288</v>
      </c>
      <c r="FM112" s="320">
        <v>82</v>
      </c>
      <c r="FN112" s="320">
        <v>0</v>
      </c>
      <c r="FO112" s="320">
        <v>97</v>
      </c>
      <c r="FP112" s="320">
        <v>0</v>
      </c>
      <c r="FQ112" s="320">
        <v>527570</v>
      </c>
      <c r="FR112" s="320">
        <v>10000</v>
      </c>
      <c r="FS112" s="320">
        <v>320</v>
      </c>
      <c r="FT112" s="320">
        <v>204</v>
      </c>
      <c r="FU112" s="320">
        <v>0</v>
      </c>
      <c r="FV112" s="320">
        <v>395</v>
      </c>
      <c r="FW112" s="320">
        <v>17139</v>
      </c>
      <c r="FX112" s="320">
        <v>16652</v>
      </c>
      <c r="FY112" s="320">
        <v>44710</v>
      </c>
      <c r="FZ112" s="320">
        <v>572280</v>
      </c>
      <c r="GA112" s="320">
        <v>0</v>
      </c>
      <c r="GB112" s="320">
        <v>10296</v>
      </c>
      <c r="GC112" s="320">
        <v>32709</v>
      </c>
      <c r="GD112" s="320">
        <v>80</v>
      </c>
      <c r="GE112" s="320">
        <v>0</v>
      </c>
      <c r="GF112" s="320">
        <v>0</v>
      </c>
      <c r="GG112" s="320">
        <v>43085</v>
      </c>
      <c r="GH112" s="320">
        <v>150</v>
      </c>
      <c r="GI112" s="320">
        <v>1401</v>
      </c>
      <c r="GJ112" s="320">
        <v>153576</v>
      </c>
      <c r="GK112" s="320">
        <v>61429</v>
      </c>
      <c r="GL112" s="320">
        <v>78863</v>
      </c>
      <c r="GM112" s="320">
        <v>0</v>
      </c>
      <c r="GN112" s="320">
        <v>1419</v>
      </c>
      <c r="GO112" s="320">
        <v>296838</v>
      </c>
      <c r="GP112" s="320">
        <v>232357</v>
      </c>
      <c r="GQ112" s="320">
        <v>53968</v>
      </c>
      <c r="GR112" s="320">
        <v>178389</v>
      </c>
      <c r="GS112" s="320">
        <v>232357</v>
      </c>
      <c r="GT112" s="320">
        <v>130073</v>
      </c>
      <c r="GU112" s="320">
        <v>395</v>
      </c>
      <c r="GV112" s="325">
        <f t="shared" si="37"/>
        <v>150588</v>
      </c>
      <c r="GW112" s="325">
        <f t="shared" si="38"/>
        <v>26652</v>
      </c>
      <c r="GX112" s="325">
        <f t="shared" si="39"/>
        <v>123936</v>
      </c>
      <c r="GY112" s="315">
        <v>13956</v>
      </c>
      <c r="GZ112" s="315"/>
      <c r="HA112" s="315"/>
      <c r="HB112" s="323">
        <f t="shared" si="49"/>
        <v>24767</v>
      </c>
      <c r="HC112" s="315"/>
      <c r="HD112" s="315"/>
      <c r="HE112" s="315"/>
      <c r="HF112" s="315"/>
      <c r="HG112" s="315"/>
      <c r="HH112" s="315"/>
      <c r="HI112" s="315"/>
      <c r="HJ112" s="315"/>
      <c r="HK112" s="315"/>
      <c r="HL112" s="315"/>
      <c r="HM112" s="315"/>
      <c r="HN112" s="315"/>
      <c r="HO112" s="315"/>
      <c r="HP112" s="315"/>
      <c r="HQ112" s="315"/>
      <c r="HR112" s="315"/>
      <c r="HS112" s="315"/>
      <c r="HT112" s="315"/>
      <c r="HU112" s="315"/>
      <c r="HV112" s="315"/>
      <c r="HW112" s="315"/>
      <c r="HX112" s="315"/>
      <c r="HY112" s="315"/>
      <c r="HZ112" s="315"/>
      <c r="IA112" s="315"/>
      <c r="IB112" s="315"/>
      <c r="IC112" s="315"/>
      <c r="ID112" s="315"/>
      <c r="IE112" s="315"/>
      <c r="IF112" s="315"/>
      <c r="IG112" s="315"/>
      <c r="IH112" s="315"/>
      <c r="II112" s="315"/>
      <c r="IJ112" s="315"/>
      <c r="IK112" s="315"/>
      <c r="IL112" s="315"/>
      <c r="IM112" s="315"/>
      <c r="IN112" s="315"/>
      <c r="IO112" s="315"/>
      <c r="IP112" s="315"/>
      <c r="IQ112" s="315"/>
      <c r="IR112" s="315"/>
      <c r="IS112" s="315"/>
      <c r="IT112" s="315"/>
      <c r="IU112" s="315"/>
      <c r="IV112" s="315"/>
      <c r="IW112" s="315"/>
      <c r="IX112" s="315"/>
      <c r="IY112" s="315"/>
      <c r="IZ112" s="315"/>
      <c r="JA112" s="315"/>
      <c r="JB112" s="315"/>
      <c r="JC112" s="315"/>
      <c r="JD112" s="315"/>
      <c r="JE112" s="315"/>
      <c r="JF112" s="315"/>
      <c r="JG112" s="315"/>
      <c r="JH112" s="315"/>
      <c r="JI112" s="315"/>
      <c r="JJ112" s="315"/>
      <c r="JK112" s="315"/>
      <c r="JL112" s="315"/>
      <c r="JM112" s="315"/>
      <c r="JN112" s="315"/>
      <c r="JO112" s="315"/>
      <c r="JP112" s="315"/>
      <c r="JQ112" s="315"/>
      <c r="JR112" s="315"/>
      <c r="JS112" s="315"/>
      <c r="JT112" s="315"/>
      <c r="JU112" s="315"/>
      <c r="JV112" s="315"/>
      <c r="JW112" s="315"/>
      <c r="JX112" s="315"/>
      <c r="JY112" s="315"/>
      <c r="JZ112" s="315"/>
      <c r="KA112" s="315"/>
      <c r="KB112" s="315"/>
      <c r="KC112" s="315"/>
      <c r="KD112" s="315"/>
      <c r="KE112" s="315"/>
      <c r="KF112" s="315"/>
      <c r="KG112" s="315"/>
      <c r="KH112" s="315"/>
      <c r="KI112" s="315"/>
      <c r="KJ112" s="315"/>
      <c r="KK112" s="315"/>
      <c r="KL112" s="315"/>
      <c r="KM112" s="315"/>
      <c r="KN112" s="315"/>
      <c r="KO112" s="315"/>
      <c r="KP112" s="315"/>
      <c r="KQ112" s="315"/>
      <c r="KR112" s="315"/>
      <c r="KS112" s="315"/>
      <c r="KT112" s="315"/>
      <c r="KU112" s="315"/>
      <c r="KV112" s="315"/>
      <c r="KW112" s="315"/>
      <c r="KX112" s="315"/>
      <c r="KY112" s="315"/>
      <c r="KZ112" s="315"/>
      <c r="LA112" s="315"/>
      <c r="LB112" s="315"/>
      <c r="LC112" s="315"/>
      <c r="LD112" s="315"/>
      <c r="LE112" s="315"/>
      <c r="LF112" s="315"/>
      <c r="LG112" s="315"/>
      <c r="LH112" s="315"/>
      <c r="LI112" s="315"/>
      <c r="LJ112" s="315"/>
      <c r="LK112" s="315"/>
      <c r="LL112" s="315"/>
      <c r="LM112" s="315"/>
      <c r="LN112" s="315"/>
      <c r="LO112" s="315"/>
      <c r="LP112" s="315"/>
      <c r="LQ112" s="315"/>
      <c r="LR112" s="315"/>
      <c r="LS112" s="315"/>
      <c r="LT112" s="315"/>
      <c r="LU112" s="315"/>
      <c r="LV112" s="315"/>
      <c r="LW112" s="315"/>
      <c r="LX112" s="315"/>
      <c r="LY112" s="315"/>
      <c r="LZ112" s="315"/>
      <c r="MA112" s="315"/>
      <c r="MB112" s="315"/>
      <c r="MC112" s="315"/>
      <c r="MD112" s="315"/>
      <c r="ME112" s="315"/>
      <c r="MF112" s="315"/>
      <c r="MG112" s="315"/>
      <c r="MH112" s="315"/>
      <c r="MI112" s="315"/>
      <c r="MJ112" s="315"/>
      <c r="MK112" s="315"/>
      <c r="ML112" s="315"/>
      <c r="MM112" s="315"/>
      <c r="MN112" s="315"/>
      <c r="MO112" s="315"/>
      <c r="MP112" s="315"/>
      <c r="MQ112" s="315"/>
      <c r="MR112" s="315"/>
      <c r="MS112" s="315"/>
      <c r="MT112" s="315"/>
      <c r="MU112" s="315"/>
      <c r="MV112" s="315"/>
      <c r="MW112" s="315"/>
      <c r="MX112" s="315"/>
      <c r="MY112" s="315"/>
      <c r="MZ112" s="315"/>
      <c r="NA112" s="315"/>
      <c r="NB112" s="315"/>
      <c r="NC112" s="315"/>
      <c r="ND112" s="315"/>
      <c r="NE112" s="315"/>
      <c r="NF112" s="315"/>
      <c r="NG112" s="315"/>
      <c r="NH112" s="315"/>
      <c r="NI112" s="315"/>
      <c r="NJ112" s="315"/>
      <c r="NK112" s="315"/>
      <c r="NL112" s="315"/>
      <c r="NM112" s="315"/>
      <c r="NN112" s="315"/>
      <c r="NO112" s="315"/>
      <c r="NP112" s="315"/>
      <c r="NQ112" s="315"/>
      <c r="NR112" s="315"/>
      <c r="NS112" s="315"/>
      <c r="NT112" s="315"/>
      <c r="NU112" s="315"/>
      <c r="NV112" s="315"/>
      <c r="NW112" s="315"/>
      <c r="NX112" s="315"/>
      <c r="NY112" s="315"/>
      <c r="NZ112" s="315"/>
      <c r="OA112" s="315"/>
      <c r="OB112" s="315"/>
      <c r="OC112" s="315"/>
      <c r="OD112" s="315"/>
      <c r="OE112" s="315"/>
      <c r="OF112" s="315"/>
      <c r="OG112" s="315"/>
      <c r="OH112" s="315"/>
      <c r="OI112" s="315"/>
      <c r="OJ112" s="315"/>
      <c r="OK112" s="315"/>
      <c r="OL112" s="315"/>
      <c r="OM112" s="315"/>
      <c r="ON112" s="315"/>
      <c r="OO112" s="315"/>
      <c r="OP112" s="315"/>
      <c r="OQ112" s="315"/>
      <c r="OR112" s="315"/>
      <c r="OS112" s="315"/>
      <c r="OT112" s="315"/>
      <c r="OU112" s="315"/>
      <c r="OV112" s="315"/>
      <c r="OW112" s="315"/>
      <c r="OX112" s="315"/>
      <c r="OY112" s="315"/>
      <c r="OZ112" s="315"/>
      <c r="PA112" s="315"/>
      <c r="PB112" s="315"/>
      <c r="PC112" s="315"/>
      <c r="PD112" s="315"/>
      <c r="PE112" s="315"/>
      <c r="PF112" s="315"/>
      <c r="PG112" s="315"/>
      <c r="PH112" s="315"/>
      <c r="PI112" s="315"/>
      <c r="PJ112" s="315"/>
      <c r="PK112" s="315"/>
      <c r="PL112" s="315"/>
      <c r="PM112" s="315"/>
      <c r="PN112" s="315"/>
      <c r="PO112" s="315"/>
      <c r="PP112" s="315"/>
      <c r="PQ112" s="315"/>
      <c r="PR112" s="315"/>
      <c r="PS112" s="315"/>
      <c r="PT112" s="315"/>
      <c r="PU112" s="315"/>
      <c r="PV112" s="315"/>
      <c r="PW112" s="315"/>
      <c r="PX112" s="315"/>
      <c r="PY112" s="315"/>
      <c r="PZ112" s="315"/>
      <c r="QA112" s="315"/>
      <c r="QB112" s="315"/>
      <c r="QC112" s="315"/>
      <c r="QD112" s="315"/>
      <c r="QE112" s="315"/>
      <c r="QF112" s="315"/>
      <c r="QG112" s="315"/>
      <c r="QH112" s="315"/>
      <c r="QI112" s="315"/>
      <c r="QJ112" s="315"/>
      <c r="QK112" s="315"/>
      <c r="QL112" s="315"/>
      <c r="QM112" s="315"/>
      <c r="QN112" s="315"/>
      <c r="QO112" s="315"/>
      <c r="QP112" s="315"/>
      <c r="QQ112" s="315"/>
      <c r="QR112" s="315"/>
      <c r="QS112" s="315"/>
      <c r="QT112" s="315"/>
      <c r="QU112" s="315"/>
      <c r="QV112" s="315"/>
      <c r="QW112" s="315"/>
      <c r="QX112" s="315"/>
      <c r="QY112" s="315"/>
      <c r="QZ112" s="315"/>
      <c r="RA112" s="315"/>
      <c r="RB112" s="315"/>
      <c r="RC112" s="315"/>
      <c r="RD112" s="315"/>
      <c r="RE112" s="315"/>
      <c r="RF112" s="315"/>
      <c r="RG112" s="315"/>
      <c r="RH112" s="315"/>
      <c r="RI112" s="315"/>
      <c r="RJ112" s="315"/>
      <c r="RK112" s="315"/>
      <c r="RL112" s="315"/>
      <c r="RM112" s="315"/>
      <c r="RN112" s="315"/>
      <c r="RO112" s="315"/>
      <c r="RP112" s="315"/>
      <c r="RQ112" s="315"/>
      <c r="RR112" s="315"/>
      <c r="RS112" s="315"/>
      <c r="RT112" s="315"/>
      <c r="RU112" s="315"/>
      <c r="RV112" s="315"/>
      <c r="RW112" s="315"/>
      <c r="RX112" s="315"/>
      <c r="RY112" s="315"/>
      <c r="RZ112" s="315"/>
      <c r="SA112" s="315"/>
      <c r="SB112" s="315"/>
      <c r="SC112" s="315"/>
      <c r="SD112" s="315"/>
      <c r="SE112" s="315"/>
      <c r="SF112" s="315"/>
      <c r="SG112" s="315"/>
      <c r="SH112" s="315"/>
      <c r="SI112" s="315"/>
      <c r="SJ112" s="315"/>
      <c r="SK112" s="315"/>
      <c r="SL112" s="315"/>
      <c r="SM112" s="315"/>
      <c r="SN112" s="315"/>
      <c r="SO112" s="315"/>
      <c r="SP112" s="315"/>
      <c r="SQ112" s="315"/>
      <c r="SR112" s="315"/>
      <c r="SS112" s="315"/>
      <c r="ST112" s="315"/>
      <c r="SU112" s="315"/>
      <c r="SV112" s="315"/>
      <c r="SW112" s="315"/>
      <c r="SX112" s="315"/>
      <c r="SY112" s="315"/>
      <c r="SZ112" s="315"/>
      <c r="TA112" s="315"/>
      <c r="TB112" s="315"/>
      <c r="TC112" s="315"/>
      <c r="TD112" s="315"/>
      <c r="TE112" s="315"/>
      <c r="TF112" s="315"/>
      <c r="TG112" s="315"/>
      <c r="TH112" s="315"/>
      <c r="TI112" s="315"/>
      <c r="TJ112" s="315"/>
      <c r="TK112" s="315"/>
      <c r="TL112" s="315"/>
      <c r="TM112" s="315"/>
      <c r="TN112" s="315"/>
      <c r="TO112" s="315"/>
      <c r="TP112" s="315"/>
      <c r="TQ112" s="315"/>
      <c r="TR112" s="315"/>
      <c r="TS112" s="315"/>
      <c r="TT112" s="315"/>
      <c r="TU112" s="315"/>
      <c r="TV112" s="315"/>
      <c r="TW112" s="315"/>
      <c r="TX112" s="315"/>
      <c r="TY112" s="315"/>
      <c r="TZ112" s="315"/>
      <c r="UA112" s="315"/>
      <c r="UB112" s="315"/>
      <c r="UC112" s="315"/>
      <c r="UD112" s="315"/>
    </row>
    <row r="113" spans="1:550" s="320" customFormat="1">
      <c r="A113" s="28" t="s">
        <v>611</v>
      </c>
      <c r="B113" s="28" t="s">
        <v>600</v>
      </c>
      <c r="C113" s="29" t="s">
        <v>242</v>
      </c>
      <c r="D113" s="29" t="s">
        <v>197</v>
      </c>
      <c r="E113" s="105" t="s">
        <v>185</v>
      </c>
      <c r="F113" s="31">
        <v>12</v>
      </c>
      <c r="G113" s="320">
        <v>492680</v>
      </c>
      <c r="H113" s="320">
        <v>229792</v>
      </c>
      <c r="I113" s="320">
        <v>15500</v>
      </c>
      <c r="J113" s="320">
        <v>46948</v>
      </c>
      <c r="K113" s="320">
        <v>963395</v>
      </c>
      <c r="L113" s="320">
        <v>1054235</v>
      </c>
      <c r="M113" s="320">
        <v>123309</v>
      </c>
      <c r="N113" s="320">
        <v>-4301</v>
      </c>
      <c r="O113" s="320">
        <v>7629</v>
      </c>
      <c r="P113" s="320">
        <v>3328</v>
      </c>
      <c r="Q113" s="320">
        <v>-9161</v>
      </c>
      <c r="R113" s="320">
        <v>-5833</v>
      </c>
      <c r="S113" s="320">
        <v>117476</v>
      </c>
      <c r="T113" s="320">
        <v>0</v>
      </c>
      <c r="U113" s="320">
        <v>17476</v>
      </c>
      <c r="V113" s="320">
        <v>-14973</v>
      </c>
      <c r="W113" s="320">
        <v>2503</v>
      </c>
      <c r="X113" s="320">
        <v>-2503</v>
      </c>
      <c r="Y113" s="320">
        <v>0</v>
      </c>
      <c r="Z113" s="320">
        <v>0</v>
      </c>
      <c r="AA113" s="320">
        <v>0</v>
      </c>
      <c r="AB113" s="320">
        <v>0</v>
      </c>
      <c r="AC113" s="320">
        <v>0</v>
      </c>
      <c r="AD113" s="320">
        <v>0</v>
      </c>
      <c r="AE113" s="320">
        <v>0</v>
      </c>
      <c r="AF113" s="320">
        <v>1994</v>
      </c>
      <c r="AG113" s="320">
        <v>2355</v>
      </c>
      <c r="AH113" s="320">
        <v>4349</v>
      </c>
      <c r="AI113" s="320">
        <v>25835</v>
      </c>
      <c r="AJ113" s="320">
        <v>10092</v>
      </c>
      <c r="AK113" s="320">
        <v>35927</v>
      </c>
      <c r="AL113" s="320">
        <v>21936</v>
      </c>
      <c r="AM113" s="320">
        <v>12868</v>
      </c>
      <c r="AN113" s="320">
        <v>34804</v>
      </c>
      <c r="AO113" s="320">
        <v>0</v>
      </c>
      <c r="AP113" s="320">
        <v>0</v>
      </c>
      <c r="AQ113" s="320">
        <v>0</v>
      </c>
      <c r="AR113" s="320">
        <v>0</v>
      </c>
      <c r="AS113" s="320">
        <v>0</v>
      </c>
      <c r="AT113" s="320">
        <v>0</v>
      </c>
      <c r="AU113" s="320">
        <v>173074</v>
      </c>
      <c r="AV113" s="320">
        <v>13175</v>
      </c>
      <c r="AW113" s="320">
        <v>32777</v>
      </c>
      <c r="AX113" s="320">
        <v>-26468</v>
      </c>
      <c r="AY113" s="320">
        <v>19484</v>
      </c>
      <c r="AZ113" s="320">
        <v>-2</v>
      </c>
      <c r="BA113" s="320">
        <v>19482</v>
      </c>
      <c r="BB113" s="320">
        <v>192556</v>
      </c>
      <c r="BC113" s="315">
        <v>514616</v>
      </c>
      <c r="BD113" s="315">
        <v>27829</v>
      </c>
      <c r="BE113" s="315">
        <v>152280</v>
      </c>
      <c r="BF113" s="315">
        <v>40276</v>
      </c>
      <c r="BG113" s="315">
        <v>-362336</v>
      </c>
      <c r="BH113" s="315">
        <v>12447</v>
      </c>
      <c r="BI113" s="320">
        <v>1612466</v>
      </c>
      <c r="BJ113" s="320">
        <v>-185180</v>
      </c>
      <c r="BK113" s="320">
        <v>26468</v>
      </c>
      <c r="BL113" s="320">
        <v>-158712</v>
      </c>
      <c r="BM113" s="320">
        <v>-158710</v>
      </c>
      <c r="BN113" s="320">
        <v>1453756</v>
      </c>
      <c r="BO113" s="320">
        <v>364953</v>
      </c>
      <c r="BP113" s="320">
        <v>24502</v>
      </c>
      <c r="BQ113" s="320">
        <v>340451</v>
      </c>
      <c r="BR113" s="320">
        <v>101704</v>
      </c>
      <c r="BS113" s="320">
        <v>29414</v>
      </c>
      <c r="BT113" s="320">
        <v>72290</v>
      </c>
      <c r="BU113" s="320">
        <v>298722</v>
      </c>
      <c r="BV113" s="320">
        <v>268408</v>
      </c>
      <c r="BW113" s="320">
        <v>30314</v>
      </c>
      <c r="BX113" s="320">
        <v>61402</v>
      </c>
      <c r="BY113" s="320">
        <v>10532</v>
      </c>
      <c r="BZ113" s="320">
        <v>50870</v>
      </c>
      <c r="CA113" s="320">
        <v>56196</v>
      </c>
      <c r="CB113" s="320">
        <v>23501</v>
      </c>
      <c r="CC113" s="320">
        <v>32695</v>
      </c>
      <c r="CD113" s="320">
        <v>123643</v>
      </c>
      <c r="CE113" s="320">
        <v>52828</v>
      </c>
      <c r="CF113" s="320">
        <v>70815</v>
      </c>
      <c r="CJ113" s="320">
        <v>396772</v>
      </c>
      <c r="CK113" s="320">
        <v>73524</v>
      </c>
      <c r="CL113" s="320">
        <v>323248</v>
      </c>
      <c r="CM113" s="320">
        <v>0</v>
      </c>
      <c r="CN113" s="320">
        <v>0</v>
      </c>
      <c r="CO113" s="320">
        <v>0</v>
      </c>
      <c r="CP113" s="320">
        <v>25950</v>
      </c>
      <c r="CQ113" s="320">
        <v>18366</v>
      </c>
      <c r="CR113" s="320">
        <v>7584</v>
      </c>
      <c r="CS113" s="320">
        <v>13836</v>
      </c>
      <c r="CT113" s="320">
        <v>296</v>
      </c>
      <c r="CU113" s="320">
        <v>13540</v>
      </c>
      <c r="CV113" s="320">
        <v>18600</v>
      </c>
      <c r="CW113" s="320">
        <v>0</v>
      </c>
      <c r="CX113" s="320">
        <v>18600</v>
      </c>
      <c r="CY113" s="320">
        <v>0</v>
      </c>
      <c r="CZ113" s="320">
        <v>0</v>
      </c>
      <c r="DA113" s="320">
        <v>0</v>
      </c>
      <c r="DB113" s="320">
        <v>0</v>
      </c>
      <c r="DC113" s="320">
        <v>0</v>
      </c>
      <c r="DD113" s="320">
        <v>0</v>
      </c>
      <c r="DE113" s="320">
        <v>0</v>
      </c>
      <c r="DF113" s="320">
        <v>0</v>
      </c>
      <c r="DG113" s="320">
        <v>0</v>
      </c>
      <c r="DH113" s="320">
        <v>0</v>
      </c>
      <c r="DI113" s="320">
        <v>0</v>
      </c>
      <c r="DJ113" s="320">
        <v>0</v>
      </c>
      <c r="DK113" s="320">
        <v>76456</v>
      </c>
      <c r="DL113" s="320">
        <v>71323</v>
      </c>
      <c r="DM113" s="320">
        <v>5133</v>
      </c>
      <c r="DN113" s="320">
        <v>1538234</v>
      </c>
      <c r="DO113" s="320">
        <v>572694</v>
      </c>
      <c r="DP113" s="320">
        <v>965540</v>
      </c>
      <c r="DQ113" s="320">
        <v>74019</v>
      </c>
      <c r="DR113" s="320">
        <v>106849</v>
      </c>
      <c r="DS113" s="320">
        <v>-32830</v>
      </c>
      <c r="DT113" s="320">
        <v>1612253</v>
      </c>
      <c r="DU113" s="320">
        <v>679543</v>
      </c>
      <c r="DV113" s="320">
        <v>932710</v>
      </c>
      <c r="DW113" s="320">
        <v>4716</v>
      </c>
      <c r="DX113" s="320">
        <v>0</v>
      </c>
      <c r="DY113" s="320">
        <v>4716</v>
      </c>
      <c r="DZ113" s="320">
        <v>-66</v>
      </c>
      <c r="EA113" s="320">
        <v>93657</v>
      </c>
      <c r="EB113" s="320">
        <v>11144</v>
      </c>
      <c r="EC113" s="320">
        <v>23254</v>
      </c>
      <c r="ED113" s="320">
        <v>14208</v>
      </c>
      <c r="EE113" s="320">
        <v>0</v>
      </c>
      <c r="EF113" s="320">
        <v>91625</v>
      </c>
      <c r="EG113" s="320">
        <v>386311</v>
      </c>
      <c r="EH113" s="320">
        <v>364108</v>
      </c>
      <c r="EI113" s="320">
        <v>212976</v>
      </c>
      <c r="EJ113" s="320">
        <v>69399</v>
      </c>
      <c r="EK113" s="320">
        <v>1032794</v>
      </c>
      <c r="EL113" s="320">
        <v>13175</v>
      </c>
      <c r="EM113" s="320">
        <v>19070</v>
      </c>
      <c r="EN113" s="320">
        <v>0</v>
      </c>
      <c r="EO113" s="320">
        <v>-156748</v>
      </c>
      <c r="EP113" s="320">
        <v>-14725</v>
      </c>
      <c r="EQ113" s="320">
        <v>-139228</v>
      </c>
      <c r="ER113" s="323">
        <f t="shared" si="40"/>
        <v>1729164</v>
      </c>
      <c r="ES113" s="323">
        <f t="shared" si="41"/>
        <v>1742339</v>
      </c>
      <c r="ET113" s="323">
        <f t="shared" si="42"/>
        <v>1742339</v>
      </c>
      <c r="EU113" s="323">
        <f t="shared" si="35"/>
        <v>-13175</v>
      </c>
      <c r="EV113" s="323">
        <f t="shared" si="43"/>
        <v>709545</v>
      </c>
      <c r="EW113" s="323">
        <f t="shared" si="44"/>
        <v>602696</v>
      </c>
      <c r="EX113" s="323">
        <f t="shared" si="45"/>
        <v>602696</v>
      </c>
      <c r="EY113" s="323">
        <f t="shared" si="46"/>
        <v>323248</v>
      </c>
      <c r="EZ113" s="323">
        <f t="shared" si="47"/>
        <v>372741</v>
      </c>
      <c r="FA113" s="323">
        <f t="shared" si="48"/>
        <v>375257</v>
      </c>
      <c r="FB113" s="323">
        <f t="shared" si="36"/>
        <v>-2516</v>
      </c>
      <c r="FC113" s="320">
        <v>1029558</v>
      </c>
      <c r="FD113" s="320">
        <v>1704462</v>
      </c>
      <c r="FE113" s="320">
        <v>104027</v>
      </c>
      <c r="FF113" s="320">
        <v>911161</v>
      </c>
      <c r="FG113" s="320">
        <v>12192</v>
      </c>
      <c r="FH113" s="320">
        <v>12624</v>
      </c>
      <c r="FI113" s="320">
        <v>50330</v>
      </c>
      <c r="FJ113" s="320">
        <v>3824354</v>
      </c>
      <c r="FK113" s="320">
        <v>31075</v>
      </c>
      <c r="FL113" s="320">
        <v>16104</v>
      </c>
      <c r="FM113" s="320">
        <v>4954</v>
      </c>
      <c r="FN113" s="320">
        <v>21179</v>
      </c>
      <c r="FO113" s="320">
        <v>23510</v>
      </c>
      <c r="FP113" s="320">
        <v>116646</v>
      </c>
      <c r="FQ113" s="320">
        <v>4037822</v>
      </c>
      <c r="FR113" s="320">
        <v>0</v>
      </c>
      <c r="FS113" s="320">
        <v>0</v>
      </c>
      <c r="FT113" s="320">
        <v>8503</v>
      </c>
      <c r="FU113" s="320">
        <v>0</v>
      </c>
      <c r="FV113" s="320">
        <v>2749</v>
      </c>
      <c r="FW113" s="320">
        <v>69751</v>
      </c>
      <c r="FX113" s="320">
        <v>81948</v>
      </c>
      <c r="FY113" s="320">
        <v>162951</v>
      </c>
      <c r="FZ113" s="320">
        <v>4200773</v>
      </c>
      <c r="GA113" s="320">
        <v>0</v>
      </c>
      <c r="GB113" s="320">
        <v>79287</v>
      </c>
      <c r="GC113" s="320">
        <v>141325</v>
      </c>
      <c r="GD113" s="320">
        <v>17994</v>
      </c>
      <c r="GE113" s="320">
        <v>1340</v>
      </c>
      <c r="GF113" s="320">
        <v>0</v>
      </c>
      <c r="GG113" s="320">
        <v>239946</v>
      </c>
      <c r="GH113" s="320">
        <v>0</v>
      </c>
      <c r="GI113" s="320">
        <v>0</v>
      </c>
      <c r="GJ113" s="320">
        <v>726969</v>
      </c>
      <c r="GK113" s="320">
        <v>1360607</v>
      </c>
      <c r="GL113" s="320">
        <v>226939</v>
      </c>
      <c r="GM113" s="320">
        <v>0</v>
      </c>
      <c r="GN113" s="320">
        <v>0</v>
      </c>
      <c r="GO113" s="320">
        <v>2314515</v>
      </c>
      <c r="GP113" s="320">
        <v>1646312</v>
      </c>
      <c r="GQ113" s="320">
        <v>192556</v>
      </c>
      <c r="GR113" s="320">
        <v>1453756</v>
      </c>
      <c r="GS113" s="320">
        <v>1646312</v>
      </c>
      <c r="GT113" s="320">
        <v>1029558</v>
      </c>
      <c r="GU113" s="320">
        <v>2749</v>
      </c>
      <c r="GV113" s="325">
        <f t="shared" si="37"/>
        <v>1666833</v>
      </c>
      <c r="GW113" s="325">
        <f t="shared" si="38"/>
        <v>81948</v>
      </c>
      <c r="GX113" s="325">
        <f t="shared" si="39"/>
        <v>1584885</v>
      </c>
      <c r="GY113" s="315">
        <v>93408</v>
      </c>
      <c r="GZ113" s="315"/>
      <c r="HA113" s="315"/>
      <c r="HB113" s="323">
        <f t="shared" si="49"/>
        <v>187065</v>
      </c>
      <c r="HC113" s="315"/>
      <c r="HD113" s="315"/>
      <c r="HE113" s="315"/>
      <c r="HF113" s="315"/>
      <c r="HG113" s="315"/>
      <c r="HH113" s="315"/>
      <c r="HI113" s="315"/>
      <c r="HJ113" s="315"/>
      <c r="HK113" s="315"/>
      <c r="HL113" s="315"/>
      <c r="HM113" s="315"/>
      <c r="HN113" s="315"/>
      <c r="HO113" s="315"/>
      <c r="HP113" s="315"/>
      <c r="HQ113" s="315"/>
      <c r="HR113" s="315"/>
      <c r="HS113" s="315"/>
      <c r="HT113" s="315"/>
      <c r="HU113" s="315"/>
      <c r="HV113" s="315"/>
      <c r="HW113" s="315"/>
      <c r="HX113" s="315"/>
      <c r="HY113" s="315"/>
      <c r="HZ113" s="315"/>
      <c r="IA113" s="315"/>
      <c r="IB113" s="315"/>
      <c r="IC113" s="315"/>
      <c r="ID113" s="315"/>
      <c r="IE113" s="315"/>
      <c r="IF113" s="315"/>
      <c r="IG113" s="315"/>
      <c r="IH113" s="315"/>
      <c r="II113" s="315"/>
      <c r="IJ113" s="315"/>
      <c r="IK113" s="315"/>
      <c r="IL113" s="315"/>
      <c r="IM113" s="315"/>
      <c r="IN113" s="315"/>
      <c r="IO113" s="315"/>
      <c r="IP113" s="315"/>
      <c r="IQ113" s="315"/>
      <c r="IR113" s="315"/>
      <c r="IS113" s="315"/>
      <c r="IT113" s="315"/>
      <c r="IU113" s="315"/>
      <c r="IV113" s="315"/>
      <c r="IW113" s="315"/>
      <c r="IX113" s="315"/>
      <c r="IY113" s="315"/>
      <c r="IZ113" s="315"/>
      <c r="JA113" s="315"/>
      <c r="JB113" s="315"/>
      <c r="JC113" s="315"/>
      <c r="JD113" s="315"/>
      <c r="JE113" s="315"/>
      <c r="JF113" s="315"/>
      <c r="JG113" s="315"/>
      <c r="JH113" s="315"/>
      <c r="JI113" s="315"/>
      <c r="JJ113" s="315"/>
      <c r="JK113" s="315"/>
      <c r="JL113" s="315"/>
      <c r="JM113" s="315"/>
      <c r="JN113" s="315"/>
      <c r="JO113" s="315"/>
      <c r="JP113" s="315"/>
      <c r="JQ113" s="315"/>
      <c r="JR113" s="315"/>
      <c r="JS113" s="315"/>
      <c r="JT113" s="315"/>
      <c r="JU113" s="315"/>
      <c r="JV113" s="315"/>
      <c r="JW113" s="315"/>
      <c r="JX113" s="315"/>
      <c r="JY113" s="315"/>
      <c r="JZ113" s="315"/>
      <c r="KA113" s="315"/>
      <c r="KB113" s="315"/>
      <c r="KC113" s="315"/>
      <c r="KD113" s="315"/>
      <c r="KE113" s="315"/>
      <c r="KF113" s="315"/>
      <c r="KG113" s="315"/>
      <c r="KH113" s="315"/>
      <c r="KI113" s="315"/>
      <c r="KJ113" s="315"/>
      <c r="KK113" s="315"/>
      <c r="KL113" s="315"/>
      <c r="KM113" s="315"/>
      <c r="KN113" s="315"/>
      <c r="KO113" s="315"/>
      <c r="KP113" s="315"/>
      <c r="KQ113" s="315"/>
      <c r="KR113" s="315"/>
      <c r="KS113" s="315"/>
      <c r="KT113" s="315"/>
      <c r="KU113" s="315"/>
      <c r="KV113" s="315"/>
      <c r="KW113" s="315"/>
      <c r="KX113" s="315"/>
      <c r="KY113" s="315"/>
      <c r="KZ113" s="315"/>
      <c r="LA113" s="315"/>
      <c r="LB113" s="315"/>
      <c r="LC113" s="315"/>
      <c r="LD113" s="315"/>
      <c r="LE113" s="315"/>
      <c r="LF113" s="315"/>
      <c r="LG113" s="315"/>
      <c r="LH113" s="315"/>
      <c r="LI113" s="315"/>
      <c r="LJ113" s="315"/>
      <c r="LK113" s="315"/>
      <c r="LL113" s="315"/>
      <c r="LM113" s="315"/>
      <c r="LN113" s="315"/>
      <c r="LO113" s="315"/>
      <c r="LP113" s="315"/>
      <c r="LQ113" s="315"/>
      <c r="LR113" s="315"/>
      <c r="LS113" s="315"/>
      <c r="LT113" s="315"/>
      <c r="LU113" s="315"/>
      <c r="LV113" s="315"/>
      <c r="LW113" s="315"/>
      <c r="LX113" s="315"/>
      <c r="LY113" s="315"/>
      <c r="LZ113" s="315"/>
      <c r="MA113" s="315"/>
      <c r="MB113" s="315"/>
      <c r="MC113" s="315"/>
      <c r="MD113" s="315"/>
      <c r="ME113" s="315"/>
      <c r="MF113" s="315"/>
      <c r="MG113" s="315"/>
      <c r="MH113" s="315"/>
      <c r="MI113" s="315"/>
      <c r="MJ113" s="315"/>
      <c r="MK113" s="315"/>
      <c r="ML113" s="315"/>
      <c r="MM113" s="315"/>
      <c r="MN113" s="315"/>
      <c r="MO113" s="315"/>
      <c r="MP113" s="315"/>
      <c r="MQ113" s="315"/>
      <c r="MR113" s="315"/>
      <c r="MS113" s="315"/>
      <c r="MT113" s="315"/>
      <c r="MU113" s="315"/>
      <c r="MV113" s="315"/>
      <c r="MW113" s="315"/>
      <c r="MX113" s="315"/>
      <c r="MY113" s="315"/>
      <c r="MZ113" s="315"/>
      <c r="NA113" s="315"/>
      <c r="NB113" s="315"/>
      <c r="NC113" s="315"/>
      <c r="ND113" s="315"/>
      <c r="NE113" s="315"/>
      <c r="NF113" s="315"/>
      <c r="NG113" s="315"/>
      <c r="NH113" s="315"/>
      <c r="NI113" s="315"/>
      <c r="NJ113" s="315"/>
      <c r="NK113" s="315"/>
      <c r="NL113" s="315"/>
      <c r="NM113" s="315"/>
      <c r="NN113" s="315"/>
      <c r="NO113" s="315"/>
      <c r="NP113" s="315"/>
      <c r="NQ113" s="315"/>
      <c r="NR113" s="315"/>
      <c r="NS113" s="315"/>
      <c r="NT113" s="315"/>
      <c r="NU113" s="315"/>
      <c r="NV113" s="315"/>
      <c r="NW113" s="315"/>
      <c r="NX113" s="315"/>
      <c r="NY113" s="315"/>
      <c r="NZ113" s="315"/>
      <c r="OA113" s="315"/>
      <c r="OB113" s="315"/>
      <c r="OC113" s="315"/>
      <c r="OD113" s="315"/>
      <c r="OE113" s="315"/>
      <c r="OF113" s="315"/>
      <c r="OG113" s="315"/>
      <c r="OH113" s="315"/>
      <c r="OI113" s="315"/>
      <c r="OJ113" s="315"/>
      <c r="OK113" s="315"/>
      <c r="OL113" s="315"/>
      <c r="OM113" s="315"/>
      <c r="ON113" s="315"/>
      <c r="OO113" s="315"/>
      <c r="OP113" s="315"/>
      <c r="OQ113" s="315"/>
      <c r="OR113" s="315"/>
      <c r="OS113" s="315"/>
      <c r="OT113" s="315"/>
      <c r="OU113" s="315"/>
      <c r="OV113" s="315"/>
      <c r="OW113" s="315"/>
      <c r="OX113" s="315"/>
      <c r="OY113" s="315"/>
      <c r="OZ113" s="315"/>
      <c r="PA113" s="315"/>
      <c r="PB113" s="315"/>
      <c r="PC113" s="315"/>
      <c r="PD113" s="315"/>
      <c r="PE113" s="315"/>
      <c r="PF113" s="315"/>
      <c r="PG113" s="315"/>
      <c r="PH113" s="315"/>
      <c r="PI113" s="315"/>
      <c r="PJ113" s="315"/>
      <c r="PK113" s="315"/>
      <c r="PL113" s="315"/>
      <c r="PM113" s="315"/>
      <c r="PN113" s="315"/>
      <c r="PO113" s="315"/>
      <c r="PP113" s="315"/>
      <c r="PQ113" s="315"/>
      <c r="PR113" s="315"/>
      <c r="PS113" s="315"/>
      <c r="PT113" s="315"/>
      <c r="PU113" s="315"/>
      <c r="PV113" s="315"/>
      <c r="PW113" s="315"/>
      <c r="PX113" s="315"/>
      <c r="PY113" s="315"/>
      <c r="PZ113" s="315"/>
      <c r="QA113" s="315"/>
      <c r="QB113" s="315"/>
      <c r="QC113" s="315"/>
      <c r="QD113" s="315"/>
      <c r="QE113" s="315"/>
      <c r="QF113" s="315"/>
      <c r="QG113" s="315"/>
      <c r="QH113" s="315"/>
      <c r="QI113" s="315"/>
      <c r="QJ113" s="315"/>
      <c r="QK113" s="315"/>
      <c r="QL113" s="315"/>
      <c r="QM113" s="315"/>
      <c r="QN113" s="315"/>
      <c r="QO113" s="315"/>
      <c r="QP113" s="315"/>
      <c r="QQ113" s="315"/>
      <c r="QR113" s="315"/>
      <c r="QS113" s="315"/>
      <c r="QT113" s="315"/>
      <c r="QU113" s="315"/>
      <c r="QV113" s="315"/>
      <c r="QW113" s="315"/>
      <c r="QX113" s="315"/>
      <c r="QY113" s="315"/>
      <c r="QZ113" s="315"/>
      <c r="RA113" s="315"/>
      <c r="RB113" s="315"/>
      <c r="RC113" s="315"/>
      <c r="RD113" s="315"/>
      <c r="RE113" s="315"/>
      <c r="RF113" s="315"/>
      <c r="RG113" s="315"/>
      <c r="RH113" s="315"/>
      <c r="RI113" s="315"/>
      <c r="RJ113" s="315"/>
      <c r="RK113" s="315"/>
      <c r="RL113" s="315"/>
      <c r="RM113" s="315"/>
      <c r="RN113" s="315"/>
      <c r="RO113" s="315"/>
      <c r="RP113" s="315"/>
      <c r="RQ113" s="315"/>
      <c r="RR113" s="315"/>
      <c r="RS113" s="315"/>
      <c r="RT113" s="315"/>
      <c r="RU113" s="315"/>
      <c r="RV113" s="315"/>
      <c r="RW113" s="315"/>
      <c r="RX113" s="315"/>
      <c r="RY113" s="315"/>
      <c r="RZ113" s="315"/>
      <c r="SA113" s="315"/>
      <c r="SB113" s="315"/>
      <c r="SC113" s="315"/>
      <c r="SD113" s="315"/>
      <c r="SE113" s="315"/>
      <c r="SF113" s="315"/>
      <c r="SG113" s="315"/>
      <c r="SH113" s="315"/>
      <c r="SI113" s="315"/>
      <c r="SJ113" s="315"/>
      <c r="SK113" s="315"/>
      <c r="SL113" s="315"/>
      <c r="SM113" s="315"/>
      <c r="SN113" s="315"/>
      <c r="SO113" s="315"/>
      <c r="SP113" s="315"/>
      <c r="SQ113" s="315"/>
      <c r="SR113" s="315"/>
      <c r="SS113" s="315"/>
      <c r="ST113" s="315"/>
      <c r="SU113" s="315"/>
      <c r="SV113" s="315"/>
      <c r="SW113" s="315"/>
      <c r="SX113" s="315"/>
      <c r="SY113" s="315"/>
      <c r="SZ113" s="315"/>
      <c r="TA113" s="315"/>
      <c r="TB113" s="315"/>
      <c r="TC113" s="315"/>
      <c r="TD113" s="315"/>
      <c r="TE113" s="315"/>
      <c r="TF113" s="315"/>
      <c r="TG113" s="315"/>
      <c r="TH113" s="315"/>
      <c r="TI113" s="315"/>
      <c r="TJ113" s="315"/>
      <c r="TK113" s="315"/>
      <c r="TL113" s="315"/>
      <c r="TM113" s="315"/>
      <c r="TN113" s="315"/>
      <c r="TO113" s="315"/>
      <c r="TP113" s="315"/>
      <c r="TQ113" s="315"/>
      <c r="TR113" s="315"/>
      <c r="TS113" s="315"/>
      <c r="TT113" s="315"/>
      <c r="TU113" s="315"/>
      <c r="TV113" s="315"/>
      <c r="TW113" s="315"/>
      <c r="TX113" s="315"/>
      <c r="TY113" s="315"/>
      <c r="TZ113" s="315"/>
      <c r="UA113" s="315"/>
      <c r="UB113" s="315"/>
      <c r="UC113" s="315"/>
      <c r="UD113" s="315"/>
    </row>
    <row r="114" spans="1:550" s="320" customFormat="1">
      <c r="A114" s="28" t="s">
        <v>612</v>
      </c>
      <c r="B114" s="28" t="s">
        <v>600</v>
      </c>
      <c r="C114" s="29" t="s">
        <v>242</v>
      </c>
      <c r="D114" s="29" t="s">
        <v>255</v>
      </c>
      <c r="E114" s="105" t="s">
        <v>185</v>
      </c>
      <c r="F114" s="31">
        <v>12</v>
      </c>
      <c r="G114" s="320">
        <v>27250</v>
      </c>
      <c r="H114" s="320">
        <v>12920</v>
      </c>
      <c r="I114" s="320">
        <v>6400</v>
      </c>
      <c r="J114" s="320">
        <v>3361</v>
      </c>
      <c r="K114" s="320">
        <v>112263</v>
      </c>
      <c r="L114" s="320">
        <v>112263</v>
      </c>
      <c r="M114" s="320">
        <v>18800</v>
      </c>
      <c r="N114" s="320">
        <v>2656</v>
      </c>
      <c r="O114" s="320">
        <v>-1258</v>
      </c>
      <c r="P114" s="320">
        <v>1398</v>
      </c>
      <c r="Q114" s="320">
        <v>0</v>
      </c>
      <c r="R114" s="320">
        <v>1398</v>
      </c>
      <c r="S114" s="320">
        <v>20198</v>
      </c>
      <c r="T114" s="320">
        <v>0</v>
      </c>
      <c r="U114" s="320">
        <v>0</v>
      </c>
      <c r="V114" s="320">
        <v>0</v>
      </c>
      <c r="W114" s="320">
        <v>0</v>
      </c>
      <c r="X114" s="320">
        <v>0</v>
      </c>
      <c r="Y114" s="320">
        <v>0</v>
      </c>
      <c r="Z114" s="320">
        <v>0</v>
      </c>
      <c r="AA114" s="320">
        <v>44</v>
      </c>
      <c r="AB114" s="320">
        <v>307</v>
      </c>
      <c r="AC114" s="320">
        <v>0</v>
      </c>
      <c r="AD114" s="320">
        <v>307</v>
      </c>
      <c r="AE114" s="320">
        <v>351</v>
      </c>
      <c r="AF114" s="320">
        <v>285</v>
      </c>
      <c r="AG114" s="320">
        <v>1028</v>
      </c>
      <c r="AH114" s="320">
        <v>1313</v>
      </c>
      <c r="AI114" s="320">
        <v>156</v>
      </c>
      <c r="AJ114" s="320">
        <v>-50</v>
      </c>
      <c r="AK114" s="320">
        <v>106</v>
      </c>
      <c r="AL114" s="320">
        <v>0</v>
      </c>
      <c r="AM114" s="320">
        <v>0</v>
      </c>
      <c r="AN114" s="320">
        <v>0</v>
      </c>
      <c r="AO114" s="320">
        <v>0</v>
      </c>
      <c r="AP114" s="320">
        <v>0</v>
      </c>
      <c r="AQ114" s="320">
        <v>0</v>
      </c>
      <c r="AR114" s="320">
        <v>0</v>
      </c>
      <c r="AS114" s="320">
        <v>0</v>
      </c>
      <c r="AT114" s="320">
        <v>0</v>
      </c>
      <c r="AU114" s="320">
        <v>19285</v>
      </c>
      <c r="AV114" s="320">
        <v>2656</v>
      </c>
      <c r="AW114" s="320">
        <v>0</v>
      </c>
      <c r="AX114" s="320">
        <v>27</v>
      </c>
      <c r="AY114" s="320">
        <v>2683</v>
      </c>
      <c r="AZ114" s="320">
        <v>0</v>
      </c>
      <c r="BA114" s="320">
        <v>2683</v>
      </c>
      <c r="BB114" s="320">
        <v>21968</v>
      </c>
      <c r="BC114" s="315">
        <v>27250</v>
      </c>
      <c r="BD114" s="315">
        <v>485</v>
      </c>
      <c r="BE114" s="315">
        <v>20198</v>
      </c>
      <c r="BF114" s="315">
        <v>1770</v>
      </c>
      <c r="BG114" s="315">
        <v>-7052</v>
      </c>
      <c r="BH114" s="315">
        <v>1285</v>
      </c>
      <c r="BI114" s="320">
        <v>52782</v>
      </c>
      <c r="BJ114" s="320">
        <v>2113</v>
      </c>
      <c r="BK114" s="320">
        <v>-27</v>
      </c>
      <c r="BL114" s="320">
        <v>2086</v>
      </c>
      <c r="BM114" s="320">
        <v>2086</v>
      </c>
      <c r="BN114" s="320">
        <v>54868</v>
      </c>
      <c r="BO114" s="320">
        <v>48113</v>
      </c>
      <c r="BP114" s="320">
        <v>2312</v>
      </c>
      <c r="BQ114" s="320">
        <v>45801</v>
      </c>
      <c r="BR114" s="320">
        <v>9841</v>
      </c>
      <c r="BS114" s="320">
        <v>2078</v>
      </c>
      <c r="BT114" s="320">
        <v>7763</v>
      </c>
      <c r="BU114" s="320">
        <v>10181</v>
      </c>
      <c r="BV114" s="320">
        <v>8048</v>
      </c>
      <c r="BW114" s="320">
        <v>2133</v>
      </c>
      <c r="BX114" s="320">
        <v>5760</v>
      </c>
      <c r="BY114" s="320">
        <v>1269</v>
      </c>
      <c r="BZ114" s="320">
        <v>4491</v>
      </c>
      <c r="CA114" s="320">
        <v>6477</v>
      </c>
      <c r="CB114" s="320">
        <v>3067</v>
      </c>
      <c r="CC114" s="320">
        <v>3410</v>
      </c>
      <c r="CD114" s="320">
        <v>12486</v>
      </c>
      <c r="CE114" s="320">
        <v>354</v>
      </c>
      <c r="CF114" s="320">
        <v>12132</v>
      </c>
      <c r="CJ114" s="320">
        <v>32180</v>
      </c>
      <c r="CK114" s="320">
        <v>5148</v>
      </c>
      <c r="CL114" s="320">
        <v>27032</v>
      </c>
      <c r="CM114" s="320">
        <v>0</v>
      </c>
      <c r="CN114" s="320">
        <v>0</v>
      </c>
      <c r="CO114" s="320">
        <v>0</v>
      </c>
      <c r="CP114" s="320">
        <v>1404</v>
      </c>
      <c r="CQ114" s="320">
        <v>392</v>
      </c>
      <c r="CR114" s="320">
        <v>1012</v>
      </c>
      <c r="CS114" s="320">
        <v>2790</v>
      </c>
      <c r="CT114" s="320">
        <v>56</v>
      </c>
      <c r="CU114" s="320">
        <v>2734</v>
      </c>
      <c r="CV114" s="320">
        <v>1233</v>
      </c>
      <c r="CW114" s="320">
        <v>0</v>
      </c>
      <c r="CX114" s="320">
        <v>1233</v>
      </c>
      <c r="CY114" s="320">
        <v>0</v>
      </c>
      <c r="CZ114" s="320">
        <v>0</v>
      </c>
      <c r="DA114" s="320">
        <v>0</v>
      </c>
      <c r="DB114" s="320">
        <v>0</v>
      </c>
      <c r="DC114" s="320">
        <v>0</v>
      </c>
      <c r="DD114" s="320">
        <v>0</v>
      </c>
      <c r="DE114" s="320">
        <v>0</v>
      </c>
      <c r="DF114" s="320">
        <v>0</v>
      </c>
      <c r="DG114" s="320">
        <v>0</v>
      </c>
      <c r="DH114" s="320">
        <v>0</v>
      </c>
      <c r="DI114" s="320">
        <v>0</v>
      </c>
      <c r="DJ114" s="320">
        <v>282</v>
      </c>
      <c r="DK114" s="320">
        <v>2437</v>
      </c>
      <c r="DL114" s="320">
        <v>2081</v>
      </c>
      <c r="DM114" s="320">
        <v>356</v>
      </c>
      <c r="DN114" s="320">
        <v>133184</v>
      </c>
      <c r="DO114" s="320">
        <v>24805</v>
      </c>
      <c r="DP114" s="320">
        <v>108379</v>
      </c>
      <c r="DQ114" s="320">
        <v>0</v>
      </c>
      <c r="DR114" s="320">
        <v>0</v>
      </c>
      <c r="DS114" s="320">
        <v>0</v>
      </c>
      <c r="DT114" s="320">
        <v>133184</v>
      </c>
      <c r="DU114" s="320">
        <v>24805</v>
      </c>
      <c r="DV114" s="320">
        <v>108379</v>
      </c>
      <c r="DW114" s="320">
        <v>-808</v>
      </c>
      <c r="DX114" s="320">
        <v>-192</v>
      </c>
      <c r="DY114" s="320">
        <v>-1000</v>
      </c>
      <c r="DZ114" s="320">
        <v>0</v>
      </c>
      <c r="EA114" s="320">
        <v>9541</v>
      </c>
      <c r="EB114" s="320">
        <v>266</v>
      </c>
      <c r="EC114" s="320">
        <v>3525</v>
      </c>
      <c r="ED114" s="320">
        <v>0</v>
      </c>
      <c r="EE114" s="320">
        <v>0</v>
      </c>
      <c r="EF114" s="320">
        <v>12800</v>
      </c>
      <c r="EG114" s="320">
        <v>95921</v>
      </c>
      <c r="EH114" s="320">
        <v>7103</v>
      </c>
      <c r="EI114" s="320">
        <v>9239</v>
      </c>
      <c r="EJ114" s="320">
        <v>12572</v>
      </c>
      <c r="EK114" s="320">
        <v>124835</v>
      </c>
      <c r="EL114" s="320">
        <v>2656</v>
      </c>
      <c r="EM114" s="320">
        <v>954</v>
      </c>
      <c r="EN114" s="320">
        <v>0</v>
      </c>
      <c r="EO114" s="320">
        <v>1159</v>
      </c>
      <c r="EP114" s="320">
        <v>0</v>
      </c>
      <c r="EQ114" s="320">
        <v>4769</v>
      </c>
      <c r="ER114" s="323">
        <f t="shared" si="40"/>
        <v>146250</v>
      </c>
      <c r="ES114" s="323">
        <f t="shared" si="41"/>
        <v>149098</v>
      </c>
      <c r="ET114" s="323">
        <f t="shared" si="42"/>
        <v>149098</v>
      </c>
      <c r="EU114" s="323">
        <f t="shared" si="35"/>
        <v>-2848</v>
      </c>
      <c r="EV114" s="323">
        <f t="shared" si="43"/>
        <v>24263</v>
      </c>
      <c r="EW114" s="323">
        <f t="shared" si="44"/>
        <v>24263</v>
      </c>
      <c r="EX114" s="323">
        <f t="shared" si="45"/>
        <v>24263</v>
      </c>
      <c r="EY114" s="323">
        <f t="shared" si="46"/>
        <v>27032</v>
      </c>
      <c r="EZ114" s="323">
        <f t="shared" si="47"/>
        <v>10181</v>
      </c>
      <c r="FA114" s="323">
        <f t="shared" si="48"/>
        <v>8048</v>
      </c>
      <c r="FB114" s="323">
        <f t="shared" si="36"/>
        <v>2133</v>
      </c>
      <c r="FC114" s="320">
        <v>0</v>
      </c>
      <c r="FD114" s="320">
        <v>162373</v>
      </c>
      <c r="FE114" s="320">
        <v>13489</v>
      </c>
      <c r="FF114" s="320">
        <v>101975</v>
      </c>
      <c r="FG114" s="320">
        <v>216</v>
      </c>
      <c r="FH114" s="320">
        <v>78</v>
      </c>
      <c r="FI114" s="320">
        <v>14710</v>
      </c>
      <c r="FJ114" s="320">
        <v>292841</v>
      </c>
      <c r="FK114" s="320">
        <v>1824</v>
      </c>
      <c r="FL114" s="320">
        <v>0</v>
      </c>
      <c r="FM114" s="320">
        <v>300</v>
      </c>
      <c r="FN114" s="320">
        <v>0</v>
      </c>
      <c r="FO114" s="320">
        <v>300</v>
      </c>
      <c r="FP114" s="320">
        <v>554</v>
      </c>
      <c r="FQ114" s="320">
        <v>295819</v>
      </c>
      <c r="FR114" s="320">
        <v>5000</v>
      </c>
      <c r="FS114" s="320">
        <v>0</v>
      </c>
      <c r="FT114" s="320">
        <v>1750</v>
      </c>
      <c r="FU114" s="320">
        <v>0</v>
      </c>
      <c r="FV114" s="320">
        <v>976</v>
      </c>
      <c r="FW114" s="320">
        <v>10071</v>
      </c>
      <c r="FX114" s="320">
        <v>18857</v>
      </c>
      <c r="FY114" s="320">
        <v>36654</v>
      </c>
      <c r="FZ114" s="320">
        <v>332473</v>
      </c>
      <c r="GA114" s="320">
        <v>0</v>
      </c>
      <c r="GB114" s="320">
        <v>4293</v>
      </c>
      <c r="GC114" s="320">
        <v>12836</v>
      </c>
      <c r="GD114" s="320">
        <v>258</v>
      </c>
      <c r="GE114" s="320">
        <v>0</v>
      </c>
      <c r="GF114" s="320">
        <v>0</v>
      </c>
      <c r="GG114" s="320">
        <v>17387</v>
      </c>
      <c r="GH114" s="320">
        <v>0</v>
      </c>
      <c r="GI114" s="320">
        <v>0</v>
      </c>
      <c r="GJ114" s="320">
        <v>90887</v>
      </c>
      <c r="GK114" s="320">
        <v>144841</v>
      </c>
      <c r="GL114" s="320">
        <v>2522</v>
      </c>
      <c r="GM114" s="320">
        <v>0</v>
      </c>
      <c r="GN114" s="320">
        <v>0</v>
      </c>
      <c r="GO114" s="320">
        <v>238250</v>
      </c>
      <c r="GP114" s="320">
        <v>76836</v>
      </c>
      <c r="GQ114" s="320">
        <v>21968</v>
      </c>
      <c r="GR114" s="320">
        <v>54868</v>
      </c>
      <c r="GS114" s="320">
        <v>76836</v>
      </c>
      <c r="GT114" s="320">
        <v>0</v>
      </c>
      <c r="GU114" s="320">
        <v>976</v>
      </c>
      <c r="GV114" s="325">
        <f t="shared" si="37"/>
        <v>151656</v>
      </c>
      <c r="GW114" s="325">
        <f t="shared" si="38"/>
        <v>23857</v>
      </c>
      <c r="GX114" s="325">
        <f t="shared" si="39"/>
        <v>127799</v>
      </c>
      <c r="GY114" s="315">
        <v>13634</v>
      </c>
      <c r="GZ114" s="315"/>
      <c r="HA114" s="315"/>
      <c r="HB114" s="323">
        <f t="shared" si="49"/>
        <v>23175</v>
      </c>
      <c r="HC114" s="315"/>
      <c r="HD114" s="315"/>
      <c r="HE114" s="315"/>
      <c r="HF114" s="315"/>
      <c r="HG114" s="315"/>
      <c r="HH114" s="315"/>
      <c r="HI114" s="315"/>
      <c r="HJ114" s="315"/>
      <c r="HK114" s="315"/>
      <c r="HL114" s="315"/>
      <c r="HM114" s="315"/>
      <c r="HN114" s="315"/>
      <c r="HO114" s="315"/>
      <c r="HP114" s="315"/>
      <c r="HQ114" s="315"/>
      <c r="HR114" s="315"/>
      <c r="HS114" s="315"/>
      <c r="HT114" s="315"/>
      <c r="HU114" s="315"/>
      <c r="HV114" s="315"/>
      <c r="HW114" s="315"/>
      <c r="HX114" s="315"/>
      <c r="HY114" s="315"/>
      <c r="HZ114" s="315"/>
      <c r="IA114" s="315"/>
      <c r="IB114" s="315"/>
      <c r="IC114" s="315"/>
      <c r="ID114" s="315"/>
      <c r="IE114" s="315"/>
      <c r="IF114" s="315"/>
      <c r="IG114" s="315"/>
      <c r="IH114" s="315"/>
      <c r="II114" s="315"/>
      <c r="IJ114" s="315"/>
      <c r="IK114" s="315"/>
      <c r="IL114" s="315"/>
      <c r="IM114" s="315"/>
      <c r="IN114" s="315"/>
      <c r="IO114" s="315"/>
      <c r="IP114" s="315"/>
      <c r="IQ114" s="315"/>
      <c r="IR114" s="315"/>
      <c r="IS114" s="315"/>
      <c r="IT114" s="315"/>
      <c r="IU114" s="315"/>
      <c r="IV114" s="315"/>
      <c r="IW114" s="315"/>
      <c r="IX114" s="315"/>
      <c r="IY114" s="315"/>
      <c r="IZ114" s="315"/>
      <c r="JA114" s="315"/>
      <c r="JB114" s="315"/>
      <c r="JC114" s="315"/>
      <c r="JD114" s="315"/>
      <c r="JE114" s="315"/>
      <c r="JF114" s="315"/>
      <c r="JG114" s="315"/>
      <c r="JH114" s="315"/>
      <c r="JI114" s="315"/>
      <c r="JJ114" s="315"/>
      <c r="JK114" s="315"/>
      <c r="JL114" s="315"/>
      <c r="JM114" s="315"/>
      <c r="JN114" s="315"/>
      <c r="JO114" s="315"/>
      <c r="JP114" s="315"/>
      <c r="JQ114" s="315"/>
      <c r="JR114" s="315"/>
      <c r="JS114" s="315"/>
      <c r="JT114" s="315"/>
      <c r="JU114" s="315"/>
      <c r="JV114" s="315"/>
      <c r="JW114" s="315"/>
      <c r="JX114" s="315"/>
      <c r="JY114" s="315"/>
      <c r="JZ114" s="315"/>
      <c r="KA114" s="315"/>
      <c r="KB114" s="315"/>
      <c r="KC114" s="315"/>
      <c r="KD114" s="315"/>
      <c r="KE114" s="315"/>
      <c r="KF114" s="315"/>
      <c r="KG114" s="315"/>
      <c r="KH114" s="315"/>
      <c r="KI114" s="315"/>
      <c r="KJ114" s="315"/>
      <c r="KK114" s="315"/>
      <c r="KL114" s="315"/>
      <c r="KM114" s="315"/>
      <c r="KN114" s="315"/>
      <c r="KO114" s="315"/>
      <c r="KP114" s="315"/>
      <c r="KQ114" s="315"/>
      <c r="KR114" s="315"/>
      <c r="KS114" s="315"/>
      <c r="KT114" s="315"/>
      <c r="KU114" s="315"/>
      <c r="KV114" s="315"/>
      <c r="KW114" s="315"/>
      <c r="KX114" s="315"/>
      <c r="KY114" s="315"/>
      <c r="KZ114" s="315"/>
      <c r="LA114" s="315"/>
      <c r="LB114" s="315"/>
      <c r="LC114" s="315"/>
      <c r="LD114" s="315"/>
      <c r="LE114" s="315"/>
      <c r="LF114" s="315"/>
      <c r="LG114" s="315"/>
      <c r="LH114" s="315"/>
      <c r="LI114" s="315"/>
      <c r="LJ114" s="315"/>
      <c r="LK114" s="315"/>
      <c r="LL114" s="315"/>
      <c r="LM114" s="315"/>
      <c r="LN114" s="315"/>
      <c r="LO114" s="315"/>
      <c r="LP114" s="315"/>
      <c r="LQ114" s="315"/>
      <c r="LR114" s="315"/>
      <c r="LS114" s="315"/>
      <c r="LT114" s="315"/>
      <c r="LU114" s="315"/>
      <c r="LV114" s="315"/>
      <c r="LW114" s="315"/>
      <c r="LX114" s="315"/>
      <c r="LY114" s="315"/>
      <c r="LZ114" s="315"/>
      <c r="MA114" s="315"/>
      <c r="MB114" s="315"/>
      <c r="MC114" s="315"/>
      <c r="MD114" s="315"/>
      <c r="ME114" s="315"/>
      <c r="MF114" s="315"/>
      <c r="MG114" s="315"/>
      <c r="MH114" s="315"/>
      <c r="MI114" s="315"/>
      <c r="MJ114" s="315"/>
      <c r="MK114" s="315"/>
      <c r="ML114" s="315"/>
      <c r="MM114" s="315"/>
      <c r="MN114" s="315"/>
      <c r="MO114" s="315"/>
      <c r="MP114" s="315"/>
      <c r="MQ114" s="315"/>
      <c r="MR114" s="315"/>
      <c r="MS114" s="315"/>
      <c r="MT114" s="315"/>
      <c r="MU114" s="315"/>
      <c r="MV114" s="315"/>
      <c r="MW114" s="315"/>
      <c r="MX114" s="315"/>
      <c r="MY114" s="315"/>
      <c r="MZ114" s="315"/>
      <c r="NA114" s="315"/>
      <c r="NB114" s="315"/>
      <c r="NC114" s="315"/>
      <c r="ND114" s="315"/>
      <c r="NE114" s="315"/>
      <c r="NF114" s="315"/>
      <c r="NG114" s="315"/>
      <c r="NH114" s="315"/>
      <c r="NI114" s="315"/>
      <c r="NJ114" s="315"/>
      <c r="NK114" s="315"/>
      <c r="NL114" s="315"/>
      <c r="NM114" s="315"/>
      <c r="NN114" s="315"/>
      <c r="NO114" s="315"/>
      <c r="NP114" s="315"/>
      <c r="NQ114" s="315"/>
      <c r="NR114" s="315"/>
      <c r="NS114" s="315"/>
      <c r="NT114" s="315"/>
      <c r="NU114" s="315"/>
      <c r="NV114" s="315"/>
      <c r="NW114" s="315"/>
      <c r="NX114" s="315"/>
      <c r="NY114" s="315"/>
      <c r="NZ114" s="315"/>
      <c r="OA114" s="315"/>
      <c r="OB114" s="315"/>
      <c r="OC114" s="315"/>
      <c r="OD114" s="315"/>
      <c r="OE114" s="315"/>
      <c r="OF114" s="315"/>
      <c r="OG114" s="315"/>
      <c r="OH114" s="315"/>
      <c r="OI114" s="315"/>
      <c r="OJ114" s="315"/>
      <c r="OK114" s="315"/>
      <c r="OL114" s="315"/>
      <c r="OM114" s="315"/>
      <c r="ON114" s="315"/>
      <c r="OO114" s="315"/>
      <c r="OP114" s="315"/>
      <c r="OQ114" s="315"/>
      <c r="OR114" s="315"/>
      <c r="OS114" s="315"/>
      <c r="OT114" s="315"/>
      <c r="OU114" s="315"/>
      <c r="OV114" s="315"/>
      <c r="OW114" s="315"/>
      <c r="OX114" s="315"/>
      <c r="OY114" s="315"/>
      <c r="OZ114" s="315"/>
      <c r="PA114" s="315"/>
      <c r="PB114" s="315"/>
      <c r="PC114" s="315"/>
      <c r="PD114" s="315"/>
      <c r="PE114" s="315"/>
      <c r="PF114" s="315"/>
      <c r="PG114" s="315"/>
      <c r="PH114" s="315"/>
      <c r="PI114" s="315"/>
      <c r="PJ114" s="315"/>
      <c r="PK114" s="315"/>
      <c r="PL114" s="315"/>
      <c r="PM114" s="315"/>
      <c r="PN114" s="315"/>
      <c r="PO114" s="315"/>
      <c r="PP114" s="315"/>
      <c r="PQ114" s="315"/>
      <c r="PR114" s="315"/>
      <c r="PS114" s="315"/>
      <c r="PT114" s="315"/>
      <c r="PU114" s="315"/>
      <c r="PV114" s="315"/>
      <c r="PW114" s="315"/>
      <c r="PX114" s="315"/>
      <c r="PY114" s="315"/>
      <c r="PZ114" s="315"/>
      <c r="QA114" s="315"/>
      <c r="QB114" s="315"/>
      <c r="QC114" s="315"/>
      <c r="QD114" s="315"/>
      <c r="QE114" s="315"/>
      <c r="QF114" s="315"/>
      <c r="QG114" s="315"/>
      <c r="QH114" s="315"/>
      <c r="QI114" s="315"/>
      <c r="QJ114" s="315"/>
      <c r="QK114" s="315"/>
      <c r="QL114" s="315"/>
      <c r="QM114" s="315"/>
      <c r="QN114" s="315"/>
      <c r="QO114" s="315"/>
      <c r="QP114" s="315"/>
      <c r="QQ114" s="315"/>
      <c r="QR114" s="315"/>
      <c r="QS114" s="315"/>
      <c r="QT114" s="315"/>
      <c r="QU114" s="315"/>
      <c r="QV114" s="315"/>
      <c r="QW114" s="315"/>
      <c r="QX114" s="315"/>
      <c r="QY114" s="315"/>
      <c r="QZ114" s="315"/>
      <c r="RA114" s="315"/>
      <c r="RB114" s="315"/>
      <c r="RC114" s="315"/>
      <c r="RD114" s="315"/>
      <c r="RE114" s="315"/>
      <c r="RF114" s="315"/>
      <c r="RG114" s="315"/>
      <c r="RH114" s="315"/>
      <c r="RI114" s="315"/>
      <c r="RJ114" s="315"/>
      <c r="RK114" s="315"/>
      <c r="RL114" s="315"/>
      <c r="RM114" s="315"/>
      <c r="RN114" s="315"/>
      <c r="RO114" s="315"/>
      <c r="RP114" s="315"/>
      <c r="RQ114" s="315"/>
      <c r="RR114" s="315"/>
      <c r="RS114" s="315"/>
      <c r="RT114" s="315"/>
      <c r="RU114" s="315"/>
      <c r="RV114" s="315"/>
      <c r="RW114" s="315"/>
      <c r="RX114" s="315"/>
      <c r="RY114" s="315"/>
      <c r="RZ114" s="315"/>
      <c r="SA114" s="315"/>
      <c r="SB114" s="315"/>
      <c r="SC114" s="315"/>
      <c r="SD114" s="315"/>
      <c r="SE114" s="315"/>
      <c r="SF114" s="315"/>
      <c r="SG114" s="315"/>
      <c r="SH114" s="315"/>
      <c r="SI114" s="315"/>
      <c r="SJ114" s="315"/>
      <c r="SK114" s="315"/>
      <c r="SL114" s="315"/>
      <c r="SM114" s="315"/>
      <c r="SN114" s="315"/>
      <c r="SO114" s="315"/>
      <c r="SP114" s="315"/>
      <c r="SQ114" s="315"/>
      <c r="SR114" s="315"/>
      <c r="SS114" s="315"/>
      <c r="ST114" s="315"/>
      <c r="SU114" s="315"/>
      <c r="SV114" s="315"/>
      <c r="SW114" s="315"/>
      <c r="SX114" s="315"/>
      <c r="SY114" s="315"/>
      <c r="SZ114" s="315"/>
      <c r="TA114" s="315"/>
      <c r="TB114" s="315"/>
      <c r="TC114" s="315"/>
      <c r="TD114" s="315"/>
      <c r="TE114" s="315"/>
      <c r="TF114" s="315"/>
      <c r="TG114" s="315"/>
      <c r="TH114" s="315"/>
      <c r="TI114" s="315"/>
      <c r="TJ114" s="315"/>
      <c r="TK114" s="315"/>
      <c r="TL114" s="315"/>
      <c r="TM114" s="315"/>
      <c r="TN114" s="315"/>
      <c r="TO114" s="315"/>
      <c r="TP114" s="315"/>
      <c r="TQ114" s="315"/>
      <c r="TR114" s="315"/>
      <c r="TS114" s="315"/>
      <c r="TT114" s="315"/>
      <c r="TU114" s="315"/>
      <c r="TV114" s="315"/>
      <c r="TW114" s="315"/>
      <c r="TX114" s="315"/>
      <c r="TY114" s="315"/>
      <c r="TZ114" s="315"/>
      <c r="UA114" s="315"/>
      <c r="UB114" s="315"/>
      <c r="UC114" s="315"/>
      <c r="UD114" s="315"/>
    </row>
    <row r="115" spans="1:550" s="320" customFormat="1">
      <c r="A115" s="28" t="s">
        <v>613</v>
      </c>
      <c r="B115" s="28" t="s">
        <v>600</v>
      </c>
      <c r="C115" s="29" t="s">
        <v>242</v>
      </c>
      <c r="D115" s="29" t="s">
        <v>256</v>
      </c>
      <c r="E115" s="105" t="s">
        <v>185</v>
      </c>
      <c r="F115" s="31">
        <v>12</v>
      </c>
      <c r="G115" s="320">
        <v>157640</v>
      </c>
      <c r="H115" s="320">
        <v>69693</v>
      </c>
      <c r="I115" s="320">
        <v>15900</v>
      </c>
      <c r="J115" s="320">
        <v>21341</v>
      </c>
      <c r="K115" s="320">
        <v>333750</v>
      </c>
      <c r="L115" s="320">
        <v>381292</v>
      </c>
      <c r="M115" s="320">
        <v>25757</v>
      </c>
      <c r="N115" s="320">
        <v>-13132</v>
      </c>
      <c r="O115" s="320">
        <v>25996</v>
      </c>
      <c r="P115" s="320">
        <v>12857</v>
      </c>
      <c r="Q115" s="320">
        <v>-19681</v>
      </c>
      <c r="R115" s="320">
        <v>-6824</v>
      </c>
      <c r="S115" s="320">
        <v>18933</v>
      </c>
      <c r="T115" s="320">
        <v>5093</v>
      </c>
      <c r="U115" s="320">
        <v>-20552</v>
      </c>
      <c r="V115" s="320">
        <v>23476</v>
      </c>
      <c r="W115" s="320">
        <v>2924</v>
      </c>
      <c r="X115" s="320">
        <v>-2924</v>
      </c>
      <c r="Y115" s="320">
        <v>0</v>
      </c>
      <c r="Z115" s="320">
        <v>5093</v>
      </c>
      <c r="AA115" s="320">
        <v>5055</v>
      </c>
      <c r="AB115" s="320">
        <v>723</v>
      </c>
      <c r="AC115" s="320">
        <v>0</v>
      </c>
      <c r="AD115" s="320">
        <v>723</v>
      </c>
      <c r="AE115" s="320">
        <v>5778</v>
      </c>
      <c r="AF115" s="320">
        <v>4373</v>
      </c>
      <c r="AG115" s="320">
        <v>-504</v>
      </c>
      <c r="AH115" s="320">
        <v>3869</v>
      </c>
      <c r="AI115" s="320">
        <v>0</v>
      </c>
      <c r="AJ115" s="320">
        <v>0</v>
      </c>
      <c r="AK115" s="320">
        <v>0</v>
      </c>
      <c r="AL115" s="320">
        <v>0</v>
      </c>
      <c r="AM115" s="320">
        <v>0</v>
      </c>
      <c r="AN115" s="320">
        <v>0</v>
      </c>
      <c r="AO115" s="320">
        <v>0</v>
      </c>
      <c r="AP115" s="320">
        <v>0</v>
      </c>
      <c r="AQ115" s="320">
        <v>0</v>
      </c>
      <c r="AR115" s="320">
        <v>8940</v>
      </c>
      <c r="AS115" s="320">
        <v>630</v>
      </c>
      <c r="AT115" s="320">
        <v>9570</v>
      </c>
      <c r="AU115" s="320">
        <v>49218</v>
      </c>
      <c r="AV115" s="320">
        <v>-33684</v>
      </c>
      <c r="AW115" s="320">
        <v>-7</v>
      </c>
      <c r="AX115" s="320">
        <v>49997</v>
      </c>
      <c r="AY115" s="320">
        <v>16306</v>
      </c>
      <c r="AZ115" s="320">
        <v>-22281</v>
      </c>
      <c r="BA115" s="320">
        <v>-5975</v>
      </c>
      <c r="BB115" s="320">
        <v>43243</v>
      </c>
      <c r="BC115" s="315">
        <v>171673</v>
      </c>
      <c r="BD115" s="315">
        <v>9428</v>
      </c>
      <c r="BE115" s="315">
        <v>33596</v>
      </c>
      <c r="BF115" s="315">
        <v>9647</v>
      </c>
      <c r="BG115" s="315">
        <v>-138077</v>
      </c>
      <c r="BH115" s="315">
        <v>219</v>
      </c>
      <c r="BI115" s="320">
        <v>37641</v>
      </c>
      <c r="BJ115" s="320">
        <v>-99201</v>
      </c>
      <c r="BK115" s="320">
        <v>-49997</v>
      </c>
      <c r="BL115" s="320">
        <v>-149198</v>
      </c>
      <c r="BM115" s="320">
        <v>-126917</v>
      </c>
      <c r="BN115" s="320">
        <v>-89276</v>
      </c>
      <c r="BO115" s="320">
        <v>161865</v>
      </c>
      <c r="BP115" s="320">
        <v>5029</v>
      </c>
      <c r="BQ115" s="320">
        <v>156836</v>
      </c>
      <c r="BR115" s="320">
        <v>21968</v>
      </c>
      <c r="BS115" s="320">
        <v>4381</v>
      </c>
      <c r="BT115" s="320">
        <v>17587</v>
      </c>
      <c r="BU115" s="320">
        <v>49191</v>
      </c>
      <c r="BV115" s="320">
        <v>45752</v>
      </c>
      <c r="BW115" s="320">
        <v>3439</v>
      </c>
      <c r="BX115" s="320">
        <v>20716</v>
      </c>
      <c r="BY115" s="320">
        <v>2224</v>
      </c>
      <c r="BZ115" s="320">
        <v>18492</v>
      </c>
      <c r="CA115" s="320">
        <v>22097</v>
      </c>
      <c r="CB115" s="320">
        <v>9872</v>
      </c>
      <c r="CC115" s="320">
        <v>12225</v>
      </c>
      <c r="CD115" s="320">
        <v>18190</v>
      </c>
      <c r="CE115" s="320">
        <v>1179</v>
      </c>
      <c r="CF115" s="320">
        <v>17011</v>
      </c>
      <c r="CJ115" s="320">
        <v>131286</v>
      </c>
      <c r="CK115" s="320">
        <v>30495</v>
      </c>
      <c r="CL115" s="320">
        <v>100791</v>
      </c>
      <c r="CM115" s="320">
        <v>0</v>
      </c>
      <c r="CN115" s="320">
        <v>0</v>
      </c>
      <c r="CO115" s="320">
        <v>0</v>
      </c>
      <c r="CP115" s="320">
        <v>17814</v>
      </c>
      <c r="CQ115" s="320">
        <v>12609</v>
      </c>
      <c r="CR115" s="320">
        <v>5205</v>
      </c>
      <c r="CS115" s="320">
        <v>2799</v>
      </c>
      <c r="CT115" s="320">
        <v>0</v>
      </c>
      <c r="CU115" s="320">
        <v>2799</v>
      </c>
      <c r="CV115" s="320">
        <v>1768</v>
      </c>
      <c r="CW115" s="320">
        <v>0</v>
      </c>
      <c r="CX115" s="320">
        <v>1768</v>
      </c>
      <c r="CY115" s="320">
        <v>0</v>
      </c>
      <c r="CZ115" s="320">
        <v>0</v>
      </c>
      <c r="DA115" s="320">
        <v>0</v>
      </c>
      <c r="DB115" s="320">
        <v>0</v>
      </c>
      <c r="DC115" s="320">
        <v>0</v>
      </c>
      <c r="DD115" s="320">
        <v>0</v>
      </c>
      <c r="DE115" s="320">
        <v>0</v>
      </c>
      <c r="DF115" s="320">
        <v>0</v>
      </c>
      <c r="DG115" s="320">
        <v>0</v>
      </c>
      <c r="DH115" s="320">
        <v>0</v>
      </c>
      <c r="DI115" s="320">
        <v>0</v>
      </c>
      <c r="DJ115" s="320">
        <v>0</v>
      </c>
      <c r="DK115" s="320">
        <v>0</v>
      </c>
      <c r="DL115" s="320">
        <v>0</v>
      </c>
      <c r="DM115" s="320">
        <v>0</v>
      </c>
      <c r="DN115" s="320">
        <v>447694</v>
      </c>
      <c r="DO115" s="320">
        <v>111541</v>
      </c>
      <c r="DP115" s="320">
        <v>336153</v>
      </c>
      <c r="DQ115" s="320">
        <v>72393</v>
      </c>
      <c r="DR115" s="320">
        <v>50756</v>
      </c>
      <c r="DS115" s="320">
        <v>21637</v>
      </c>
      <c r="DT115" s="320">
        <v>520087</v>
      </c>
      <c r="DU115" s="320">
        <v>162297</v>
      </c>
      <c r="DV115" s="320">
        <v>357790</v>
      </c>
      <c r="DW115" s="320">
        <v>2178</v>
      </c>
      <c r="DX115" s="320">
        <v>0</v>
      </c>
      <c r="DY115" s="320">
        <v>2178</v>
      </c>
      <c r="DZ115" s="320">
        <v>190</v>
      </c>
      <c r="EA115" s="320">
        <v>23333</v>
      </c>
      <c r="EB115" s="320">
        <v>523</v>
      </c>
      <c r="EC115" s="320">
        <v>10979</v>
      </c>
      <c r="ED115" s="320">
        <v>0</v>
      </c>
      <c r="EE115" s="320">
        <v>0</v>
      </c>
      <c r="EF115" s="320">
        <v>33599</v>
      </c>
      <c r="EG115" s="320">
        <v>205188</v>
      </c>
      <c r="EH115" s="320">
        <v>75246</v>
      </c>
      <c r="EI115" s="320">
        <v>53316</v>
      </c>
      <c r="EJ115" s="320">
        <v>21777</v>
      </c>
      <c r="EK115" s="320">
        <v>355527</v>
      </c>
      <c r="EL115" s="320">
        <v>-33684</v>
      </c>
      <c r="EM115" s="320">
        <v>13289</v>
      </c>
      <c r="EN115" s="320">
        <v>0</v>
      </c>
      <c r="EO115" s="320">
        <v>-112497</v>
      </c>
      <c r="EP115" s="320">
        <v>0</v>
      </c>
      <c r="EQ115" s="320">
        <v>-132892</v>
      </c>
      <c r="ER115" s="323">
        <f t="shared" si="40"/>
        <v>554399</v>
      </c>
      <c r="ES115" s="323">
        <f t="shared" si="41"/>
        <v>520715</v>
      </c>
      <c r="ET115" s="323">
        <f t="shared" si="42"/>
        <v>520715</v>
      </c>
      <c r="EU115" s="323">
        <f t="shared" si="35"/>
        <v>33684</v>
      </c>
      <c r="EV115" s="323">
        <f t="shared" si="43"/>
        <v>165188</v>
      </c>
      <c r="EW115" s="323">
        <f t="shared" si="44"/>
        <v>114432</v>
      </c>
      <c r="EX115" s="323">
        <f t="shared" si="45"/>
        <v>114432</v>
      </c>
      <c r="EY115" s="323">
        <f t="shared" si="46"/>
        <v>100791</v>
      </c>
      <c r="EZ115" s="323">
        <f t="shared" si="47"/>
        <v>121584</v>
      </c>
      <c r="FA115" s="323">
        <f t="shared" si="48"/>
        <v>96508</v>
      </c>
      <c r="FB115" s="323">
        <f t="shared" si="36"/>
        <v>25076</v>
      </c>
      <c r="FC115" s="320">
        <v>54967</v>
      </c>
      <c r="FD115" s="320">
        <v>510958</v>
      </c>
      <c r="FE115" s="320">
        <v>11890</v>
      </c>
      <c r="FF115" s="320">
        <v>99021</v>
      </c>
      <c r="FG115" s="320">
        <v>12426</v>
      </c>
      <c r="FH115" s="320">
        <v>6687</v>
      </c>
      <c r="FI115" s="320">
        <v>4820</v>
      </c>
      <c r="FJ115" s="320">
        <v>700769</v>
      </c>
      <c r="FK115" s="320">
        <v>259</v>
      </c>
      <c r="FL115" s="320">
        <v>0</v>
      </c>
      <c r="FM115" s="320">
        <v>1453</v>
      </c>
      <c r="FN115" s="320">
        <v>104</v>
      </c>
      <c r="FO115" s="320">
        <v>9578</v>
      </c>
      <c r="FP115" s="320">
        <v>9848</v>
      </c>
      <c r="FQ115" s="320">
        <v>722011</v>
      </c>
      <c r="FR115" s="320">
        <v>0</v>
      </c>
      <c r="FS115" s="320">
        <v>0</v>
      </c>
      <c r="FT115" s="320">
        <v>888</v>
      </c>
      <c r="FU115" s="320">
        <v>0</v>
      </c>
      <c r="FV115" s="320">
        <v>891</v>
      </c>
      <c r="FW115" s="320">
        <v>26400</v>
      </c>
      <c r="FX115" s="320">
        <v>14336</v>
      </c>
      <c r="FY115" s="320">
        <v>42515</v>
      </c>
      <c r="FZ115" s="320">
        <v>764526</v>
      </c>
      <c r="GA115" s="320">
        <v>0</v>
      </c>
      <c r="GB115" s="320">
        <v>30283</v>
      </c>
      <c r="GC115" s="320">
        <v>63240</v>
      </c>
      <c r="GD115" s="320">
        <v>6306</v>
      </c>
      <c r="GE115" s="320">
        <v>0</v>
      </c>
      <c r="GF115" s="320">
        <v>0</v>
      </c>
      <c r="GG115" s="320">
        <v>99829</v>
      </c>
      <c r="GH115" s="320">
        <v>0</v>
      </c>
      <c r="GI115" s="320">
        <v>0</v>
      </c>
      <c r="GJ115" s="320">
        <v>381288</v>
      </c>
      <c r="GK115" s="320">
        <v>204229</v>
      </c>
      <c r="GL115" s="320">
        <v>120439</v>
      </c>
      <c r="GM115" s="320">
        <v>0</v>
      </c>
      <c r="GN115" s="320">
        <v>4774</v>
      </c>
      <c r="GO115" s="320">
        <v>710730</v>
      </c>
      <c r="GP115" s="320">
        <v>-46033</v>
      </c>
      <c r="GQ115" s="320">
        <v>43243</v>
      </c>
      <c r="GR115" s="320">
        <v>-89276</v>
      </c>
      <c r="GS115" s="320">
        <v>-46033</v>
      </c>
      <c r="GT115" s="320">
        <v>54967</v>
      </c>
      <c r="GU115" s="320">
        <v>891</v>
      </c>
      <c r="GV115" s="325">
        <f t="shared" si="37"/>
        <v>354951</v>
      </c>
      <c r="GW115" s="325">
        <f t="shared" si="38"/>
        <v>14336</v>
      </c>
      <c r="GX115" s="325">
        <f t="shared" si="39"/>
        <v>340615</v>
      </c>
      <c r="GY115" s="315">
        <v>17036</v>
      </c>
      <c r="GZ115" s="315"/>
      <c r="HA115" s="315"/>
      <c r="HB115" s="323">
        <f t="shared" si="49"/>
        <v>40369</v>
      </c>
      <c r="HC115" s="315"/>
      <c r="HD115" s="315"/>
      <c r="HE115" s="315"/>
      <c r="HF115" s="315"/>
      <c r="HG115" s="315"/>
      <c r="HH115" s="315"/>
      <c r="HI115" s="315"/>
      <c r="HJ115" s="315"/>
      <c r="HK115" s="315"/>
      <c r="HL115" s="315"/>
      <c r="HM115" s="315"/>
      <c r="HN115" s="315"/>
      <c r="HO115" s="315"/>
      <c r="HP115" s="315"/>
      <c r="HQ115" s="315"/>
      <c r="HR115" s="315"/>
      <c r="HS115" s="315"/>
      <c r="HT115" s="315"/>
      <c r="HU115" s="315"/>
      <c r="HV115" s="315"/>
      <c r="HW115" s="315"/>
      <c r="HX115" s="315"/>
      <c r="HY115" s="315"/>
      <c r="HZ115" s="315"/>
      <c r="IA115" s="315"/>
      <c r="IB115" s="315"/>
      <c r="IC115" s="315"/>
      <c r="ID115" s="315"/>
      <c r="IE115" s="315"/>
      <c r="IF115" s="315"/>
      <c r="IG115" s="315"/>
      <c r="IH115" s="315"/>
      <c r="II115" s="315"/>
      <c r="IJ115" s="315"/>
      <c r="IK115" s="315"/>
      <c r="IL115" s="315"/>
      <c r="IM115" s="315"/>
      <c r="IN115" s="315"/>
      <c r="IO115" s="315"/>
      <c r="IP115" s="315"/>
      <c r="IQ115" s="315"/>
      <c r="IR115" s="315"/>
      <c r="IS115" s="315"/>
      <c r="IT115" s="315"/>
      <c r="IU115" s="315"/>
      <c r="IV115" s="315"/>
      <c r="IW115" s="315"/>
      <c r="IX115" s="315"/>
      <c r="IY115" s="315"/>
      <c r="IZ115" s="315"/>
      <c r="JA115" s="315"/>
      <c r="JB115" s="315"/>
      <c r="JC115" s="315"/>
      <c r="JD115" s="315"/>
      <c r="JE115" s="315"/>
      <c r="JF115" s="315"/>
      <c r="JG115" s="315"/>
      <c r="JH115" s="315"/>
      <c r="JI115" s="315"/>
      <c r="JJ115" s="315"/>
      <c r="JK115" s="315"/>
      <c r="JL115" s="315"/>
      <c r="JM115" s="315"/>
      <c r="JN115" s="315"/>
      <c r="JO115" s="315"/>
      <c r="JP115" s="315"/>
      <c r="JQ115" s="315"/>
      <c r="JR115" s="315"/>
      <c r="JS115" s="315"/>
      <c r="JT115" s="315"/>
      <c r="JU115" s="315"/>
      <c r="JV115" s="315"/>
      <c r="JW115" s="315"/>
      <c r="JX115" s="315"/>
      <c r="JY115" s="315"/>
      <c r="JZ115" s="315"/>
      <c r="KA115" s="315"/>
      <c r="KB115" s="315"/>
      <c r="KC115" s="315"/>
      <c r="KD115" s="315"/>
      <c r="KE115" s="315"/>
      <c r="KF115" s="315"/>
      <c r="KG115" s="315"/>
      <c r="KH115" s="315"/>
      <c r="KI115" s="315"/>
      <c r="KJ115" s="315"/>
      <c r="KK115" s="315"/>
      <c r="KL115" s="315"/>
      <c r="KM115" s="315"/>
      <c r="KN115" s="315"/>
      <c r="KO115" s="315"/>
      <c r="KP115" s="315"/>
      <c r="KQ115" s="315"/>
      <c r="KR115" s="315"/>
      <c r="KS115" s="315"/>
      <c r="KT115" s="315"/>
      <c r="KU115" s="315"/>
      <c r="KV115" s="315"/>
      <c r="KW115" s="315"/>
      <c r="KX115" s="315"/>
      <c r="KY115" s="315"/>
      <c r="KZ115" s="315"/>
      <c r="LA115" s="315"/>
      <c r="LB115" s="315"/>
      <c r="LC115" s="315"/>
      <c r="LD115" s="315"/>
      <c r="LE115" s="315"/>
      <c r="LF115" s="315"/>
      <c r="LG115" s="315"/>
      <c r="LH115" s="315"/>
      <c r="LI115" s="315"/>
      <c r="LJ115" s="315"/>
      <c r="LK115" s="315"/>
      <c r="LL115" s="315"/>
      <c r="LM115" s="315"/>
      <c r="LN115" s="315"/>
      <c r="LO115" s="315"/>
      <c r="LP115" s="315"/>
      <c r="LQ115" s="315"/>
      <c r="LR115" s="315"/>
      <c r="LS115" s="315"/>
      <c r="LT115" s="315"/>
      <c r="LU115" s="315"/>
      <c r="LV115" s="315"/>
      <c r="LW115" s="315"/>
      <c r="LX115" s="315"/>
      <c r="LY115" s="315"/>
      <c r="LZ115" s="315"/>
      <c r="MA115" s="315"/>
      <c r="MB115" s="315"/>
      <c r="MC115" s="315"/>
      <c r="MD115" s="315"/>
      <c r="ME115" s="315"/>
      <c r="MF115" s="315"/>
      <c r="MG115" s="315"/>
      <c r="MH115" s="315"/>
      <c r="MI115" s="315"/>
      <c r="MJ115" s="315"/>
      <c r="MK115" s="315"/>
      <c r="ML115" s="315"/>
      <c r="MM115" s="315"/>
      <c r="MN115" s="315"/>
      <c r="MO115" s="315"/>
      <c r="MP115" s="315"/>
      <c r="MQ115" s="315"/>
      <c r="MR115" s="315"/>
      <c r="MS115" s="315"/>
      <c r="MT115" s="315"/>
      <c r="MU115" s="315"/>
      <c r="MV115" s="315"/>
      <c r="MW115" s="315"/>
      <c r="MX115" s="315"/>
      <c r="MY115" s="315"/>
      <c r="MZ115" s="315"/>
      <c r="NA115" s="315"/>
      <c r="NB115" s="315"/>
      <c r="NC115" s="315"/>
      <c r="ND115" s="315"/>
      <c r="NE115" s="315"/>
      <c r="NF115" s="315"/>
      <c r="NG115" s="315"/>
      <c r="NH115" s="315"/>
      <c r="NI115" s="315"/>
      <c r="NJ115" s="315"/>
      <c r="NK115" s="315"/>
      <c r="NL115" s="315"/>
      <c r="NM115" s="315"/>
      <c r="NN115" s="315"/>
      <c r="NO115" s="315"/>
      <c r="NP115" s="315"/>
      <c r="NQ115" s="315"/>
      <c r="NR115" s="315"/>
      <c r="NS115" s="315"/>
      <c r="NT115" s="315"/>
      <c r="NU115" s="315"/>
      <c r="NV115" s="315"/>
      <c r="NW115" s="315"/>
      <c r="NX115" s="315"/>
      <c r="NY115" s="315"/>
      <c r="NZ115" s="315"/>
      <c r="OA115" s="315"/>
      <c r="OB115" s="315"/>
      <c r="OC115" s="315"/>
      <c r="OD115" s="315"/>
      <c r="OE115" s="315"/>
      <c r="OF115" s="315"/>
      <c r="OG115" s="315"/>
      <c r="OH115" s="315"/>
      <c r="OI115" s="315"/>
      <c r="OJ115" s="315"/>
      <c r="OK115" s="315"/>
      <c r="OL115" s="315"/>
      <c r="OM115" s="315"/>
      <c r="ON115" s="315"/>
      <c r="OO115" s="315"/>
      <c r="OP115" s="315"/>
      <c r="OQ115" s="315"/>
      <c r="OR115" s="315"/>
      <c r="OS115" s="315"/>
      <c r="OT115" s="315"/>
      <c r="OU115" s="315"/>
      <c r="OV115" s="315"/>
      <c r="OW115" s="315"/>
      <c r="OX115" s="315"/>
      <c r="OY115" s="315"/>
      <c r="OZ115" s="315"/>
      <c r="PA115" s="315"/>
      <c r="PB115" s="315"/>
      <c r="PC115" s="315"/>
      <c r="PD115" s="315"/>
      <c r="PE115" s="315"/>
      <c r="PF115" s="315"/>
      <c r="PG115" s="315"/>
      <c r="PH115" s="315"/>
      <c r="PI115" s="315"/>
      <c r="PJ115" s="315"/>
      <c r="PK115" s="315"/>
      <c r="PL115" s="315"/>
      <c r="PM115" s="315"/>
      <c r="PN115" s="315"/>
      <c r="PO115" s="315"/>
      <c r="PP115" s="315"/>
      <c r="PQ115" s="315"/>
      <c r="PR115" s="315"/>
      <c r="PS115" s="315"/>
      <c r="PT115" s="315"/>
      <c r="PU115" s="315"/>
      <c r="PV115" s="315"/>
      <c r="PW115" s="315"/>
      <c r="PX115" s="315"/>
      <c r="PY115" s="315"/>
      <c r="PZ115" s="315"/>
      <c r="QA115" s="315"/>
      <c r="QB115" s="315"/>
      <c r="QC115" s="315"/>
      <c r="QD115" s="315"/>
      <c r="QE115" s="315"/>
      <c r="QF115" s="315"/>
      <c r="QG115" s="315"/>
      <c r="QH115" s="315"/>
      <c r="QI115" s="315"/>
      <c r="QJ115" s="315"/>
      <c r="QK115" s="315"/>
      <c r="QL115" s="315"/>
      <c r="QM115" s="315"/>
      <c r="QN115" s="315"/>
      <c r="QO115" s="315"/>
      <c r="QP115" s="315"/>
      <c r="QQ115" s="315"/>
      <c r="QR115" s="315"/>
      <c r="QS115" s="315"/>
      <c r="QT115" s="315"/>
      <c r="QU115" s="315"/>
      <c r="QV115" s="315"/>
      <c r="QW115" s="315"/>
      <c r="QX115" s="315"/>
      <c r="QY115" s="315"/>
      <c r="QZ115" s="315"/>
      <c r="RA115" s="315"/>
      <c r="RB115" s="315"/>
      <c r="RC115" s="315"/>
      <c r="RD115" s="315"/>
      <c r="RE115" s="315"/>
      <c r="RF115" s="315"/>
      <c r="RG115" s="315"/>
      <c r="RH115" s="315"/>
      <c r="RI115" s="315"/>
      <c r="RJ115" s="315"/>
      <c r="RK115" s="315"/>
      <c r="RL115" s="315"/>
      <c r="RM115" s="315"/>
      <c r="RN115" s="315"/>
      <c r="RO115" s="315"/>
      <c r="RP115" s="315"/>
      <c r="RQ115" s="315"/>
      <c r="RR115" s="315"/>
      <c r="RS115" s="315"/>
      <c r="RT115" s="315"/>
      <c r="RU115" s="315"/>
      <c r="RV115" s="315"/>
      <c r="RW115" s="315"/>
      <c r="RX115" s="315"/>
      <c r="RY115" s="315"/>
      <c r="RZ115" s="315"/>
      <c r="SA115" s="315"/>
      <c r="SB115" s="315"/>
      <c r="SC115" s="315"/>
      <c r="SD115" s="315"/>
      <c r="SE115" s="315"/>
      <c r="SF115" s="315"/>
      <c r="SG115" s="315"/>
      <c r="SH115" s="315"/>
      <c r="SI115" s="315"/>
      <c r="SJ115" s="315"/>
      <c r="SK115" s="315"/>
      <c r="SL115" s="315"/>
      <c r="SM115" s="315"/>
      <c r="SN115" s="315"/>
      <c r="SO115" s="315"/>
      <c r="SP115" s="315"/>
      <c r="SQ115" s="315"/>
      <c r="SR115" s="315"/>
      <c r="SS115" s="315"/>
      <c r="ST115" s="315"/>
      <c r="SU115" s="315"/>
      <c r="SV115" s="315"/>
      <c r="SW115" s="315"/>
      <c r="SX115" s="315"/>
      <c r="SY115" s="315"/>
      <c r="SZ115" s="315"/>
      <c r="TA115" s="315"/>
      <c r="TB115" s="315"/>
      <c r="TC115" s="315"/>
      <c r="TD115" s="315"/>
      <c r="TE115" s="315"/>
      <c r="TF115" s="315"/>
      <c r="TG115" s="315"/>
      <c r="TH115" s="315"/>
      <c r="TI115" s="315"/>
      <c r="TJ115" s="315"/>
      <c r="TK115" s="315"/>
      <c r="TL115" s="315"/>
      <c r="TM115" s="315"/>
      <c r="TN115" s="315"/>
      <c r="TO115" s="315"/>
      <c r="TP115" s="315"/>
      <c r="TQ115" s="315"/>
      <c r="TR115" s="315"/>
      <c r="TS115" s="315"/>
      <c r="TT115" s="315"/>
      <c r="TU115" s="315"/>
      <c r="TV115" s="315"/>
      <c r="TW115" s="315"/>
      <c r="TX115" s="315"/>
      <c r="TY115" s="315"/>
      <c r="TZ115" s="315"/>
      <c r="UA115" s="315"/>
      <c r="UB115" s="315"/>
      <c r="UC115" s="315"/>
      <c r="UD115" s="315"/>
    </row>
    <row r="116" spans="1:550" s="320" customFormat="1">
      <c r="A116" s="28" t="s">
        <v>614</v>
      </c>
      <c r="B116" s="28" t="s">
        <v>600</v>
      </c>
      <c r="C116" s="29" t="s">
        <v>242</v>
      </c>
      <c r="D116" s="29" t="s">
        <v>203</v>
      </c>
      <c r="E116" s="105" t="s">
        <v>185</v>
      </c>
      <c r="F116" s="31">
        <v>12</v>
      </c>
      <c r="G116" s="320">
        <v>367260</v>
      </c>
      <c r="H116" s="320">
        <v>163958</v>
      </c>
      <c r="I116" s="320">
        <v>17500</v>
      </c>
      <c r="J116" s="320">
        <v>48556</v>
      </c>
      <c r="K116" s="320">
        <v>775901</v>
      </c>
      <c r="L116" s="320">
        <v>870629</v>
      </c>
      <c r="M116" s="320">
        <v>85025</v>
      </c>
      <c r="N116" s="320">
        <v>-12975</v>
      </c>
      <c r="O116" s="320">
        <v>21312</v>
      </c>
      <c r="P116" s="320">
        <v>8337</v>
      </c>
      <c r="Q116" s="320">
        <v>-937</v>
      </c>
      <c r="R116" s="320">
        <v>7400</v>
      </c>
      <c r="S116" s="320">
        <v>92425</v>
      </c>
      <c r="T116" s="320">
        <v>2006</v>
      </c>
      <c r="U116" s="320">
        <v>15296</v>
      </c>
      <c r="V116" s="320">
        <v>-15296</v>
      </c>
      <c r="W116" s="320">
        <v>0</v>
      </c>
      <c r="X116" s="320">
        <v>0</v>
      </c>
      <c r="Y116" s="320">
        <v>0</v>
      </c>
      <c r="Z116" s="320">
        <v>2006</v>
      </c>
      <c r="AA116" s="320">
        <v>0</v>
      </c>
      <c r="AB116" s="320">
        <v>0</v>
      </c>
      <c r="AC116" s="320">
        <v>0</v>
      </c>
      <c r="AD116" s="320">
        <v>0</v>
      </c>
      <c r="AE116" s="320">
        <v>0</v>
      </c>
      <c r="AF116" s="320">
        <v>0</v>
      </c>
      <c r="AG116" s="320">
        <v>1628</v>
      </c>
      <c r="AH116" s="320">
        <v>1628</v>
      </c>
      <c r="AI116" s="320">
        <v>0</v>
      </c>
      <c r="AJ116" s="320">
        <v>0</v>
      </c>
      <c r="AK116" s="320">
        <v>0</v>
      </c>
      <c r="AL116" s="320">
        <v>0</v>
      </c>
      <c r="AM116" s="320">
        <v>0</v>
      </c>
      <c r="AN116" s="320">
        <v>0</v>
      </c>
      <c r="AO116" s="320">
        <v>3588</v>
      </c>
      <c r="AP116" s="320">
        <v>937</v>
      </c>
      <c r="AQ116" s="320">
        <v>4525</v>
      </c>
      <c r="AR116" s="320">
        <v>0</v>
      </c>
      <c r="AS116" s="320">
        <v>0</v>
      </c>
      <c r="AT116" s="320">
        <v>0</v>
      </c>
      <c r="AU116" s="320">
        <v>90619</v>
      </c>
      <c r="AV116" s="320">
        <v>2321</v>
      </c>
      <c r="AW116" s="320">
        <v>0</v>
      </c>
      <c r="AX116" s="320">
        <v>7644</v>
      </c>
      <c r="AY116" s="320">
        <v>9965</v>
      </c>
      <c r="AZ116" s="320">
        <v>0</v>
      </c>
      <c r="BA116" s="320">
        <v>9965</v>
      </c>
      <c r="BB116" s="320">
        <v>100584</v>
      </c>
      <c r="BC116" s="315">
        <v>372854</v>
      </c>
      <c r="BD116" s="315">
        <v>0</v>
      </c>
      <c r="BE116" s="315">
        <v>98956</v>
      </c>
      <c r="BF116" s="315">
        <v>1628</v>
      </c>
      <c r="BG116" s="315">
        <v>-273898</v>
      </c>
      <c r="BH116" s="315">
        <v>1628</v>
      </c>
      <c r="BI116" s="320">
        <v>415799</v>
      </c>
      <c r="BJ116" s="320">
        <v>-69678</v>
      </c>
      <c r="BK116" s="320">
        <v>-7644</v>
      </c>
      <c r="BL116" s="320">
        <v>-77322</v>
      </c>
      <c r="BM116" s="320">
        <v>-76773</v>
      </c>
      <c r="BN116" s="320">
        <v>339026</v>
      </c>
      <c r="BO116" s="320">
        <v>355864</v>
      </c>
      <c r="BP116" s="320">
        <v>11351</v>
      </c>
      <c r="BQ116" s="320">
        <v>344513</v>
      </c>
      <c r="BR116" s="320">
        <v>52692</v>
      </c>
      <c r="BS116" s="320">
        <v>8391</v>
      </c>
      <c r="BT116" s="320">
        <v>44301</v>
      </c>
      <c r="BU116" s="320">
        <v>148193</v>
      </c>
      <c r="BV116" s="320">
        <v>124450</v>
      </c>
      <c r="BW116" s="320">
        <v>23743</v>
      </c>
      <c r="BX116" s="320">
        <v>56268</v>
      </c>
      <c r="BY116" s="320">
        <v>5533</v>
      </c>
      <c r="BZ116" s="320">
        <v>50735</v>
      </c>
      <c r="CA116" s="320">
        <v>23873</v>
      </c>
      <c r="CB116" s="320">
        <v>7149</v>
      </c>
      <c r="CC116" s="320">
        <v>16724</v>
      </c>
      <c r="CD116" s="320">
        <v>54169</v>
      </c>
      <c r="CE116" s="320">
        <v>13103</v>
      </c>
      <c r="CF116" s="320">
        <v>41066</v>
      </c>
      <c r="CJ116" s="320">
        <v>290606</v>
      </c>
      <c r="CK116" s="320">
        <v>57737</v>
      </c>
      <c r="CL116" s="320">
        <v>232869</v>
      </c>
      <c r="CM116" s="320">
        <v>591</v>
      </c>
      <c r="CN116" s="320">
        <v>235</v>
      </c>
      <c r="CO116" s="320">
        <v>356</v>
      </c>
      <c r="CP116" s="320">
        <v>9402</v>
      </c>
      <c r="CQ116" s="320">
        <v>2394</v>
      </c>
      <c r="CR116" s="320">
        <v>7008</v>
      </c>
      <c r="CS116" s="320">
        <v>11709</v>
      </c>
      <c r="CT116" s="320">
        <v>1</v>
      </c>
      <c r="CU116" s="320">
        <v>11708</v>
      </c>
      <c r="CV116" s="320">
        <v>9632</v>
      </c>
      <c r="CW116" s="320">
        <v>1070</v>
      </c>
      <c r="CX116" s="320">
        <v>8562</v>
      </c>
      <c r="CY116" s="320">
        <v>0</v>
      </c>
      <c r="CZ116" s="320">
        <v>0</v>
      </c>
      <c r="DA116" s="320">
        <v>0</v>
      </c>
      <c r="DB116" s="320">
        <v>0</v>
      </c>
      <c r="DC116" s="320">
        <v>0</v>
      </c>
      <c r="DD116" s="320">
        <v>0</v>
      </c>
      <c r="DE116" s="320">
        <v>0</v>
      </c>
      <c r="DF116" s="320">
        <v>0</v>
      </c>
      <c r="DG116" s="320">
        <v>0</v>
      </c>
      <c r="DH116" s="320">
        <v>0</v>
      </c>
      <c r="DI116" s="320">
        <v>0</v>
      </c>
      <c r="DJ116" s="320">
        <v>0</v>
      </c>
      <c r="DK116" s="320">
        <v>0</v>
      </c>
      <c r="DL116" s="320">
        <v>0</v>
      </c>
      <c r="DM116" s="320">
        <v>0</v>
      </c>
      <c r="DN116" s="320">
        <v>1012999</v>
      </c>
      <c r="DO116" s="320">
        <v>231414</v>
      </c>
      <c r="DP116" s="320">
        <v>781585</v>
      </c>
      <c r="DQ116" s="320">
        <v>84059</v>
      </c>
      <c r="DR116" s="320">
        <v>102208</v>
      </c>
      <c r="DS116" s="320">
        <v>-18149</v>
      </c>
      <c r="DT116" s="320">
        <v>1097058</v>
      </c>
      <c r="DU116" s="320">
        <v>333622</v>
      </c>
      <c r="DV116" s="320">
        <v>763436</v>
      </c>
      <c r="DW116" s="320">
        <v>-671</v>
      </c>
      <c r="DX116" s="320">
        <v>8949</v>
      </c>
      <c r="DY116" s="320">
        <v>8278</v>
      </c>
      <c r="DZ116" s="320">
        <v>0</v>
      </c>
      <c r="EA116" s="320">
        <v>38888</v>
      </c>
      <c r="EB116" s="320">
        <v>746</v>
      </c>
      <c r="EC116" s="320">
        <v>33651</v>
      </c>
      <c r="ED116" s="320">
        <v>0</v>
      </c>
      <c r="EE116" s="320">
        <v>1062</v>
      </c>
      <c r="EF116" s="320">
        <v>70731</v>
      </c>
      <c r="EG116" s="320">
        <v>480396</v>
      </c>
      <c r="EH116" s="320">
        <v>161145</v>
      </c>
      <c r="EI116" s="320">
        <v>134360</v>
      </c>
      <c r="EJ116" s="320">
        <v>52309</v>
      </c>
      <c r="EK116" s="320">
        <v>828210</v>
      </c>
      <c r="EL116" s="320">
        <v>2321</v>
      </c>
      <c r="EM116" s="320">
        <v>-29657</v>
      </c>
      <c r="EN116" s="320">
        <v>0</v>
      </c>
      <c r="EO116" s="320">
        <v>-40021</v>
      </c>
      <c r="EP116" s="320">
        <v>0</v>
      </c>
      <c r="EQ116" s="320">
        <v>-67357</v>
      </c>
      <c r="ER116" s="323">
        <f t="shared" si="40"/>
        <v>1169597</v>
      </c>
      <c r="ES116" s="323">
        <f t="shared" si="41"/>
        <v>1162969</v>
      </c>
      <c r="ET116" s="323">
        <f t="shared" si="42"/>
        <v>1161899</v>
      </c>
      <c r="EU116" s="323">
        <f t="shared" si="35"/>
        <v>7698</v>
      </c>
      <c r="EV116" s="323">
        <f t="shared" si="43"/>
        <v>334759</v>
      </c>
      <c r="EW116" s="323">
        <f t="shared" si="44"/>
        <v>232551</v>
      </c>
      <c r="EX116" s="323">
        <f t="shared" si="45"/>
        <v>231481</v>
      </c>
      <c r="EY116" s="323">
        <f t="shared" si="46"/>
        <v>232869</v>
      </c>
      <c r="EZ116" s="323">
        <f t="shared" si="47"/>
        <v>232252</v>
      </c>
      <c r="FA116" s="323">
        <f t="shared" si="48"/>
        <v>226658</v>
      </c>
      <c r="FB116" s="323">
        <f t="shared" si="36"/>
        <v>5594</v>
      </c>
      <c r="FC116" s="320">
        <v>703076</v>
      </c>
      <c r="FD116" s="320">
        <v>1058485</v>
      </c>
      <c r="FE116" s="320">
        <v>52984</v>
      </c>
      <c r="FF116" s="320">
        <v>258999</v>
      </c>
      <c r="FG116" s="320">
        <v>3917</v>
      </c>
      <c r="FH116" s="320">
        <v>22795</v>
      </c>
      <c r="FI116" s="320">
        <v>39485</v>
      </c>
      <c r="FJ116" s="320">
        <v>2139741</v>
      </c>
      <c r="FK116" s="320">
        <v>26773</v>
      </c>
      <c r="FL116" s="320">
        <v>1650</v>
      </c>
      <c r="FM116" s="320">
        <v>391</v>
      </c>
      <c r="FN116" s="320">
        <v>386</v>
      </c>
      <c r="FO116" s="320">
        <v>2288</v>
      </c>
      <c r="FP116" s="320">
        <v>19027</v>
      </c>
      <c r="FQ116" s="320">
        <v>2190256</v>
      </c>
      <c r="FR116" s="320">
        <v>0</v>
      </c>
      <c r="FS116" s="320">
        <v>2509</v>
      </c>
      <c r="FT116" s="320">
        <v>4131</v>
      </c>
      <c r="FU116" s="320">
        <v>0</v>
      </c>
      <c r="FV116" s="320">
        <v>5101</v>
      </c>
      <c r="FW116" s="320">
        <v>72787</v>
      </c>
      <c r="FX116" s="320">
        <v>15656</v>
      </c>
      <c r="FY116" s="320">
        <v>100184</v>
      </c>
      <c r="FZ116" s="320">
        <v>2290440</v>
      </c>
      <c r="GA116" s="320">
        <v>0</v>
      </c>
      <c r="GB116" s="320">
        <v>64405</v>
      </c>
      <c r="GC116" s="320">
        <v>151191</v>
      </c>
      <c r="GD116" s="320">
        <v>11127</v>
      </c>
      <c r="GE116" s="320">
        <v>607</v>
      </c>
      <c r="GF116" s="320">
        <v>0</v>
      </c>
      <c r="GG116" s="320">
        <v>227330</v>
      </c>
      <c r="GH116" s="320">
        <v>0</v>
      </c>
      <c r="GI116" s="320">
        <v>8818</v>
      </c>
      <c r="GJ116" s="320">
        <v>862363</v>
      </c>
      <c r="GK116" s="320">
        <v>675717</v>
      </c>
      <c r="GL116" s="320">
        <v>71264</v>
      </c>
      <c r="GM116" s="320">
        <v>0</v>
      </c>
      <c r="GN116" s="320">
        <v>5338</v>
      </c>
      <c r="GO116" s="320">
        <v>1623500</v>
      </c>
      <c r="GP116" s="320">
        <v>439610</v>
      </c>
      <c r="GQ116" s="320">
        <v>100584</v>
      </c>
      <c r="GR116" s="320">
        <v>339026</v>
      </c>
      <c r="GS116" s="320">
        <v>439610</v>
      </c>
      <c r="GT116" s="320">
        <v>703076</v>
      </c>
      <c r="GU116" s="320">
        <v>5101</v>
      </c>
      <c r="GV116" s="325">
        <f t="shared" si="37"/>
        <v>811386</v>
      </c>
      <c r="GW116" s="325">
        <f t="shared" si="38"/>
        <v>15656</v>
      </c>
      <c r="GX116" s="325">
        <f t="shared" si="39"/>
        <v>795730</v>
      </c>
      <c r="GY116" s="315">
        <v>35600</v>
      </c>
      <c r="GZ116" s="315"/>
      <c r="HA116" s="315"/>
      <c r="HB116" s="323">
        <f t="shared" si="49"/>
        <v>74488</v>
      </c>
      <c r="HC116" s="315"/>
      <c r="HD116" s="315"/>
      <c r="HE116" s="315"/>
      <c r="HF116" s="315"/>
      <c r="HG116" s="315"/>
      <c r="HH116" s="315"/>
      <c r="HI116" s="315"/>
      <c r="HJ116" s="315"/>
      <c r="HK116" s="315"/>
      <c r="HL116" s="315"/>
      <c r="HM116" s="315"/>
      <c r="HN116" s="315"/>
      <c r="HO116" s="315"/>
      <c r="HP116" s="315"/>
      <c r="HQ116" s="315"/>
      <c r="HR116" s="315"/>
      <c r="HS116" s="315"/>
      <c r="HT116" s="315"/>
      <c r="HU116" s="315"/>
      <c r="HV116" s="315"/>
      <c r="HW116" s="315"/>
      <c r="HX116" s="315"/>
      <c r="HY116" s="315"/>
      <c r="HZ116" s="315"/>
      <c r="IA116" s="315"/>
      <c r="IB116" s="315"/>
      <c r="IC116" s="315"/>
      <c r="ID116" s="315"/>
      <c r="IE116" s="315"/>
      <c r="IF116" s="315"/>
      <c r="IG116" s="315"/>
      <c r="IH116" s="315"/>
      <c r="II116" s="315"/>
      <c r="IJ116" s="315"/>
      <c r="IK116" s="315"/>
      <c r="IL116" s="315"/>
      <c r="IM116" s="315"/>
      <c r="IN116" s="315"/>
      <c r="IO116" s="315"/>
      <c r="IP116" s="315"/>
      <c r="IQ116" s="315"/>
      <c r="IR116" s="315"/>
      <c r="IS116" s="315"/>
      <c r="IT116" s="315"/>
      <c r="IU116" s="315"/>
      <c r="IV116" s="315"/>
      <c r="IW116" s="315"/>
      <c r="IX116" s="315"/>
      <c r="IY116" s="315"/>
      <c r="IZ116" s="315"/>
      <c r="JA116" s="315"/>
      <c r="JB116" s="315"/>
      <c r="JC116" s="315"/>
      <c r="JD116" s="315"/>
      <c r="JE116" s="315"/>
      <c r="JF116" s="315"/>
      <c r="JG116" s="315"/>
      <c r="JH116" s="315"/>
      <c r="JI116" s="315"/>
      <c r="JJ116" s="315"/>
      <c r="JK116" s="315"/>
      <c r="JL116" s="315"/>
      <c r="JM116" s="315"/>
      <c r="JN116" s="315"/>
      <c r="JO116" s="315"/>
      <c r="JP116" s="315"/>
      <c r="JQ116" s="315"/>
      <c r="JR116" s="315"/>
      <c r="JS116" s="315"/>
      <c r="JT116" s="315"/>
      <c r="JU116" s="315"/>
      <c r="JV116" s="315"/>
      <c r="JW116" s="315"/>
      <c r="JX116" s="315"/>
      <c r="JY116" s="315"/>
      <c r="JZ116" s="315"/>
      <c r="KA116" s="315"/>
      <c r="KB116" s="315"/>
      <c r="KC116" s="315"/>
      <c r="KD116" s="315"/>
      <c r="KE116" s="315"/>
      <c r="KF116" s="315"/>
      <c r="KG116" s="315"/>
      <c r="KH116" s="315"/>
      <c r="KI116" s="315"/>
      <c r="KJ116" s="315"/>
      <c r="KK116" s="315"/>
      <c r="KL116" s="315"/>
      <c r="KM116" s="315"/>
      <c r="KN116" s="315"/>
      <c r="KO116" s="315"/>
      <c r="KP116" s="315"/>
      <c r="KQ116" s="315"/>
      <c r="KR116" s="315"/>
      <c r="KS116" s="315"/>
      <c r="KT116" s="315"/>
      <c r="KU116" s="315"/>
      <c r="KV116" s="315"/>
      <c r="KW116" s="315"/>
      <c r="KX116" s="315"/>
      <c r="KY116" s="315"/>
      <c r="KZ116" s="315"/>
      <c r="LA116" s="315"/>
      <c r="LB116" s="315"/>
      <c r="LC116" s="315"/>
      <c r="LD116" s="315"/>
      <c r="LE116" s="315"/>
      <c r="LF116" s="315"/>
      <c r="LG116" s="315"/>
      <c r="LH116" s="315"/>
      <c r="LI116" s="315"/>
      <c r="LJ116" s="315"/>
      <c r="LK116" s="315"/>
      <c r="LL116" s="315"/>
      <c r="LM116" s="315"/>
      <c r="LN116" s="315"/>
      <c r="LO116" s="315"/>
      <c r="LP116" s="315"/>
      <c r="LQ116" s="315"/>
      <c r="LR116" s="315"/>
      <c r="LS116" s="315"/>
      <c r="LT116" s="315"/>
      <c r="LU116" s="315"/>
      <c r="LV116" s="315"/>
      <c r="LW116" s="315"/>
      <c r="LX116" s="315"/>
      <c r="LY116" s="315"/>
      <c r="LZ116" s="315"/>
      <c r="MA116" s="315"/>
      <c r="MB116" s="315"/>
      <c r="MC116" s="315"/>
      <c r="MD116" s="315"/>
      <c r="ME116" s="315"/>
      <c r="MF116" s="315"/>
      <c r="MG116" s="315"/>
      <c r="MH116" s="315"/>
      <c r="MI116" s="315"/>
      <c r="MJ116" s="315"/>
      <c r="MK116" s="315"/>
      <c r="ML116" s="315"/>
      <c r="MM116" s="315"/>
      <c r="MN116" s="315"/>
      <c r="MO116" s="315"/>
      <c r="MP116" s="315"/>
      <c r="MQ116" s="315"/>
      <c r="MR116" s="315"/>
      <c r="MS116" s="315"/>
      <c r="MT116" s="315"/>
      <c r="MU116" s="315"/>
      <c r="MV116" s="315"/>
      <c r="MW116" s="315"/>
      <c r="MX116" s="315"/>
      <c r="MY116" s="315"/>
      <c r="MZ116" s="315"/>
      <c r="NA116" s="315"/>
      <c r="NB116" s="315"/>
      <c r="NC116" s="315"/>
      <c r="ND116" s="315"/>
      <c r="NE116" s="315"/>
      <c r="NF116" s="315"/>
      <c r="NG116" s="315"/>
      <c r="NH116" s="315"/>
      <c r="NI116" s="315"/>
      <c r="NJ116" s="315"/>
      <c r="NK116" s="315"/>
      <c r="NL116" s="315"/>
      <c r="NM116" s="315"/>
      <c r="NN116" s="315"/>
      <c r="NO116" s="315"/>
      <c r="NP116" s="315"/>
      <c r="NQ116" s="315"/>
      <c r="NR116" s="315"/>
      <c r="NS116" s="315"/>
      <c r="NT116" s="315"/>
      <c r="NU116" s="315"/>
      <c r="NV116" s="315"/>
      <c r="NW116" s="315"/>
      <c r="NX116" s="315"/>
      <c r="NY116" s="315"/>
      <c r="NZ116" s="315"/>
      <c r="OA116" s="315"/>
      <c r="OB116" s="315"/>
      <c r="OC116" s="315"/>
      <c r="OD116" s="315"/>
      <c r="OE116" s="315"/>
      <c r="OF116" s="315"/>
      <c r="OG116" s="315"/>
      <c r="OH116" s="315"/>
      <c r="OI116" s="315"/>
      <c r="OJ116" s="315"/>
      <c r="OK116" s="315"/>
      <c r="OL116" s="315"/>
      <c r="OM116" s="315"/>
      <c r="ON116" s="315"/>
      <c r="OO116" s="315"/>
      <c r="OP116" s="315"/>
      <c r="OQ116" s="315"/>
      <c r="OR116" s="315"/>
      <c r="OS116" s="315"/>
      <c r="OT116" s="315"/>
      <c r="OU116" s="315"/>
      <c r="OV116" s="315"/>
      <c r="OW116" s="315"/>
      <c r="OX116" s="315"/>
      <c r="OY116" s="315"/>
      <c r="OZ116" s="315"/>
      <c r="PA116" s="315"/>
      <c r="PB116" s="315"/>
      <c r="PC116" s="315"/>
      <c r="PD116" s="315"/>
      <c r="PE116" s="315"/>
      <c r="PF116" s="315"/>
      <c r="PG116" s="315"/>
      <c r="PH116" s="315"/>
      <c r="PI116" s="315"/>
      <c r="PJ116" s="315"/>
      <c r="PK116" s="315"/>
      <c r="PL116" s="315"/>
      <c r="PM116" s="315"/>
      <c r="PN116" s="315"/>
      <c r="PO116" s="315"/>
      <c r="PP116" s="315"/>
      <c r="PQ116" s="315"/>
      <c r="PR116" s="315"/>
      <c r="PS116" s="315"/>
      <c r="PT116" s="315"/>
      <c r="PU116" s="315"/>
      <c r="PV116" s="315"/>
      <c r="PW116" s="315"/>
      <c r="PX116" s="315"/>
      <c r="PY116" s="315"/>
      <c r="PZ116" s="315"/>
      <c r="QA116" s="315"/>
      <c r="QB116" s="315"/>
      <c r="QC116" s="315"/>
      <c r="QD116" s="315"/>
      <c r="QE116" s="315"/>
      <c r="QF116" s="315"/>
      <c r="QG116" s="315"/>
      <c r="QH116" s="315"/>
      <c r="QI116" s="315"/>
      <c r="QJ116" s="315"/>
      <c r="QK116" s="315"/>
      <c r="QL116" s="315"/>
      <c r="QM116" s="315"/>
      <c r="QN116" s="315"/>
      <c r="QO116" s="315"/>
      <c r="QP116" s="315"/>
      <c r="QQ116" s="315"/>
      <c r="QR116" s="315"/>
      <c r="QS116" s="315"/>
      <c r="QT116" s="315"/>
      <c r="QU116" s="315"/>
      <c r="QV116" s="315"/>
      <c r="QW116" s="315"/>
      <c r="QX116" s="315"/>
      <c r="QY116" s="315"/>
      <c r="QZ116" s="315"/>
      <c r="RA116" s="315"/>
      <c r="RB116" s="315"/>
      <c r="RC116" s="315"/>
      <c r="RD116" s="315"/>
      <c r="RE116" s="315"/>
      <c r="RF116" s="315"/>
      <c r="RG116" s="315"/>
      <c r="RH116" s="315"/>
      <c r="RI116" s="315"/>
      <c r="RJ116" s="315"/>
      <c r="RK116" s="315"/>
      <c r="RL116" s="315"/>
      <c r="RM116" s="315"/>
      <c r="RN116" s="315"/>
      <c r="RO116" s="315"/>
      <c r="RP116" s="315"/>
      <c r="RQ116" s="315"/>
      <c r="RR116" s="315"/>
      <c r="RS116" s="315"/>
      <c r="RT116" s="315"/>
      <c r="RU116" s="315"/>
      <c r="RV116" s="315"/>
      <c r="RW116" s="315"/>
      <c r="RX116" s="315"/>
      <c r="RY116" s="315"/>
      <c r="RZ116" s="315"/>
      <c r="SA116" s="315"/>
      <c r="SB116" s="315"/>
      <c r="SC116" s="315"/>
      <c r="SD116" s="315"/>
      <c r="SE116" s="315"/>
      <c r="SF116" s="315"/>
      <c r="SG116" s="315"/>
      <c r="SH116" s="315"/>
      <c r="SI116" s="315"/>
      <c r="SJ116" s="315"/>
      <c r="SK116" s="315"/>
      <c r="SL116" s="315"/>
      <c r="SM116" s="315"/>
      <c r="SN116" s="315"/>
      <c r="SO116" s="315"/>
      <c r="SP116" s="315"/>
      <c r="SQ116" s="315"/>
      <c r="SR116" s="315"/>
      <c r="SS116" s="315"/>
      <c r="ST116" s="315"/>
      <c r="SU116" s="315"/>
      <c r="SV116" s="315"/>
      <c r="SW116" s="315"/>
      <c r="SX116" s="315"/>
      <c r="SY116" s="315"/>
      <c r="SZ116" s="315"/>
      <c r="TA116" s="315"/>
      <c r="TB116" s="315"/>
      <c r="TC116" s="315"/>
      <c r="TD116" s="315"/>
      <c r="TE116" s="315"/>
      <c r="TF116" s="315"/>
      <c r="TG116" s="315"/>
      <c r="TH116" s="315"/>
      <c r="TI116" s="315"/>
      <c r="TJ116" s="315"/>
      <c r="TK116" s="315"/>
      <c r="TL116" s="315"/>
      <c r="TM116" s="315"/>
      <c r="TN116" s="315"/>
      <c r="TO116" s="315"/>
      <c r="TP116" s="315"/>
      <c r="TQ116" s="315"/>
      <c r="TR116" s="315"/>
      <c r="TS116" s="315"/>
      <c r="TT116" s="315"/>
      <c r="TU116" s="315"/>
      <c r="TV116" s="315"/>
      <c r="TW116" s="315"/>
      <c r="TX116" s="315"/>
      <c r="TY116" s="315"/>
      <c r="TZ116" s="315"/>
      <c r="UA116" s="315"/>
      <c r="UB116" s="315"/>
      <c r="UC116" s="315"/>
      <c r="UD116" s="315"/>
    </row>
    <row r="117" spans="1:550" s="320" customFormat="1">
      <c r="A117" s="28" t="s">
        <v>615</v>
      </c>
      <c r="B117" s="28" t="s">
        <v>600</v>
      </c>
      <c r="C117" s="29" t="s">
        <v>242</v>
      </c>
      <c r="D117" s="29" t="s">
        <v>204</v>
      </c>
      <c r="E117" s="105" t="s">
        <v>185</v>
      </c>
      <c r="F117" s="31">
        <v>12</v>
      </c>
      <c r="G117" s="320">
        <v>599650</v>
      </c>
      <c r="H117" s="320">
        <v>288137</v>
      </c>
      <c r="I117" s="320">
        <v>8000</v>
      </c>
      <c r="J117" s="320">
        <v>65516</v>
      </c>
      <c r="K117" s="320">
        <v>1454428</v>
      </c>
      <c r="L117" s="320">
        <v>1454428</v>
      </c>
      <c r="M117" s="320">
        <v>32789</v>
      </c>
      <c r="N117" s="320">
        <v>-55656</v>
      </c>
      <c r="O117" s="320">
        <v>30507</v>
      </c>
      <c r="P117" s="320">
        <v>-25149</v>
      </c>
      <c r="Q117" s="320">
        <v>31973</v>
      </c>
      <c r="R117" s="320">
        <v>6824</v>
      </c>
      <c r="S117" s="320">
        <v>39613</v>
      </c>
      <c r="T117" s="320">
        <v>0</v>
      </c>
      <c r="U117" s="320">
        <v>0</v>
      </c>
      <c r="V117" s="320">
        <v>0</v>
      </c>
      <c r="W117" s="320">
        <v>0</v>
      </c>
      <c r="X117" s="320">
        <v>0</v>
      </c>
      <c r="Y117" s="320">
        <v>0</v>
      </c>
      <c r="Z117" s="320">
        <v>0</v>
      </c>
      <c r="AA117" s="320">
        <v>0</v>
      </c>
      <c r="AB117" s="320">
        <v>0</v>
      </c>
      <c r="AC117" s="320">
        <v>0</v>
      </c>
      <c r="AD117" s="320">
        <v>0</v>
      </c>
      <c r="AE117" s="320">
        <v>0</v>
      </c>
      <c r="AF117" s="320">
        <v>29878</v>
      </c>
      <c r="AG117" s="320">
        <v>-17635</v>
      </c>
      <c r="AH117" s="320">
        <v>12243</v>
      </c>
      <c r="AI117" s="320">
        <v>5601</v>
      </c>
      <c r="AJ117" s="320">
        <v>-466</v>
      </c>
      <c r="AK117" s="320">
        <v>5135</v>
      </c>
      <c r="AL117" s="320">
        <v>15234</v>
      </c>
      <c r="AM117" s="320">
        <v>127</v>
      </c>
      <c r="AN117" s="320">
        <v>15361</v>
      </c>
      <c r="AO117" s="320">
        <v>15131</v>
      </c>
      <c r="AP117" s="320">
        <v>-1358</v>
      </c>
      <c r="AQ117" s="320">
        <v>13773</v>
      </c>
      <c r="AR117" s="320">
        <v>36292</v>
      </c>
      <c r="AS117" s="320">
        <v>-30276</v>
      </c>
      <c r="AT117" s="320">
        <v>6016</v>
      </c>
      <c r="AU117" s="320">
        <v>134925</v>
      </c>
      <c r="AV117" s="320">
        <v>-55656</v>
      </c>
      <c r="AW117" s="320">
        <v>0</v>
      </c>
      <c r="AX117" s="320">
        <v>12872</v>
      </c>
      <c r="AY117" s="320">
        <v>-42784</v>
      </c>
      <c r="AZ117" s="320">
        <v>0</v>
      </c>
      <c r="BA117" s="320">
        <v>-42784</v>
      </c>
      <c r="BB117" s="320">
        <v>92141</v>
      </c>
      <c r="BC117" s="315">
        <v>666307</v>
      </c>
      <c r="BD117" s="315">
        <v>35479</v>
      </c>
      <c r="BE117" s="315">
        <v>74763</v>
      </c>
      <c r="BF117" s="315">
        <v>17378</v>
      </c>
      <c r="BG117" s="315">
        <v>-591544</v>
      </c>
      <c r="BH117" s="315">
        <v>-18101</v>
      </c>
      <c r="BI117" s="320">
        <v>1187555</v>
      </c>
      <c r="BJ117" s="320">
        <v>-181077</v>
      </c>
      <c r="BK117" s="320">
        <v>-12872</v>
      </c>
      <c r="BL117" s="320">
        <v>-193949</v>
      </c>
      <c r="BM117" s="320">
        <v>-193949</v>
      </c>
      <c r="BN117" s="320">
        <v>993606</v>
      </c>
      <c r="BO117" s="320">
        <v>526158</v>
      </c>
      <c r="BP117" s="320">
        <v>26851</v>
      </c>
      <c r="BQ117" s="320">
        <v>499307</v>
      </c>
      <c r="BR117" s="320">
        <v>111773</v>
      </c>
      <c r="BS117" s="320">
        <v>18408</v>
      </c>
      <c r="BT117" s="320">
        <v>93365</v>
      </c>
      <c r="BU117" s="320">
        <v>550868</v>
      </c>
      <c r="BV117" s="320">
        <v>478661</v>
      </c>
      <c r="BW117" s="320">
        <v>72207</v>
      </c>
      <c r="BX117" s="320">
        <v>190574</v>
      </c>
      <c r="BY117" s="320">
        <v>11998</v>
      </c>
      <c r="BZ117" s="320">
        <v>178576</v>
      </c>
      <c r="CA117" s="320">
        <v>129289</v>
      </c>
      <c r="CB117" s="320">
        <v>29801</v>
      </c>
      <c r="CC117" s="320">
        <v>99488</v>
      </c>
      <c r="CD117" s="320">
        <v>78956</v>
      </c>
      <c r="CE117" s="320">
        <v>29440</v>
      </c>
      <c r="CF117" s="320">
        <v>49516</v>
      </c>
      <c r="CJ117" s="320">
        <v>565858</v>
      </c>
      <c r="CK117" s="320">
        <v>159449</v>
      </c>
      <c r="CL117" s="320">
        <v>406409</v>
      </c>
      <c r="CM117" s="320">
        <v>0</v>
      </c>
      <c r="CN117" s="320">
        <v>0</v>
      </c>
      <c r="CO117" s="320">
        <v>0</v>
      </c>
      <c r="CP117" s="320">
        <v>46125</v>
      </c>
      <c r="CQ117" s="320">
        <v>26596</v>
      </c>
      <c r="CR117" s="320">
        <v>19529</v>
      </c>
      <c r="CS117" s="320">
        <v>14117</v>
      </c>
      <c r="CT117" s="320">
        <v>0</v>
      </c>
      <c r="CU117" s="320">
        <v>14117</v>
      </c>
      <c r="CV117" s="320">
        <v>17123</v>
      </c>
      <c r="CW117" s="320">
        <v>0</v>
      </c>
      <c r="CX117" s="320">
        <v>17123</v>
      </c>
      <c r="CY117" s="320">
        <v>0</v>
      </c>
      <c r="CZ117" s="320">
        <v>0</v>
      </c>
      <c r="DA117" s="320">
        <v>0</v>
      </c>
      <c r="DB117" s="320">
        <v>0</v>
      </c>
      <c r="DC117" s="320">
        <v>0</v>
      </c>
      <c r="DD117" s="320">
        <v>0</v>
      </c>
      <c r="DE117" s="320">
        <v>0</v>
      </c>
      <c r="DF117" s="320">
        <v>0</v>
      </c>
      <c r="DG117" s="320">
        <v>0</v>
      </c>
      <c r="DH117" s="320">
        <v>0</v>
      </c>
      <c r="DI117" s="320">
        <v>0</v>
      </c>
      <c r="DJ117" s="320">
        <v>0</v>
      </c>
      <c r="DK117" s="320">
        <v>-60</v>
      </c>
      <c r="DL117" s="320">
        <v>0</v>
      </c>
      <c r="DM117" s="320">
        <v>60</v>
      </c>
      <c r="DN117" s="320">
        <v>2230781</v>
      </c>
      <c r="DO117" s="320">
        <v>781204</v>
      </c>
      <c r="DP117" s="320">
        <v>1449577</v>
      </c>
      <c r="DQ117" s="320">
        <v>0</v>
      </c>
      <c r="DR117" s="320">
        <v>0</v>
      </c>
      <c r="DS117" s="320">
        <v>0</v>
      </c>
      <c r="DT117" s="320">
        <v>2230781</v>
      </c>
      <c r="DU117" s="320">
        <v>781204</v>
      </c>
      <c r="DV117" s="320">
        <v>1449577</v>
      </c>
      <c r="DW117" s="320">
        <v>1228</v>
      </c>
      <c r="DX117" s="320">
        <v>0</v>
      </c>
      <c r="DY117" s="320">
        <v>1228</v>
      </c>
      <c r="DZ117" s="320">
        <v>2371</v>
      </c>
      <c r="EA117" s="320">
        <v>100247</v>
      </c>
      <c r="EB117" s="320">
        <v>7017</v>
      </c>
      <c r="EC117" s="320">
        <v>56000</v>
      </c>
      <c r="ED117" s="320">
        <v>0</v>
      </c>
      <c r="EE117" s="320">
        <v>0</v>
      </c>
      <c r="EF117" s="320">
        <v>146859</v>
      </c>
      <c r="EG117" s="320">
        <v>909939</v>
      </c>
      <c r="EH117" s="320">
        <v>363061</v>
      </c>
      <c r="EI117" s="320">
        <v>181428</v>
      </c>
      <c r="EJ117" s="320">
        <v>85124</v>
      </c>
      <c r="EK117" s="320">
        <v>1539552</v>
      </c>
      <c r="EL117" s="320">
        <v>-55656</v>
      </c>
      <c r="EM117" s="320">
        <v>-8912</v>
      </c>
      <c r="EN117" s="320">
        <v>-48</v>
      </c>
      <c r="EO117" s="320">
        <v>-172000</v>
      </c>
      <c r="EP117" s="320">
        <v>-117</v>
      </c>
      <c r="EQ117" s="320">
        <v>-236733</v>
      </c>
      <c r="ER117" s="323">
        <f t="shared" si="40"/>
        <v>2387028</v>
      </c>
      <c r="ES117" s="323">
        <f t="shared" si="41"/>
        <v>2331372</v>
      </c>
      <c r="ET117" s="323">
        <f t="shared" si="42"/>
        <v>2331372</v>
      </c>
      <c r="EU117" s="323">
        <f t="shared" si="35"/>
        <v>55656</v>
      </c>
      <c r="EV117" s="323">
        <f t="shared" si="43"/>
        <v>791820</v>
      </c>
      <c r="EW117" s="323">
        <f t="shared" si="44"/>
        <v>791820</v>
      </c>
      <c r="EX117" s="323">
        <f t="shared" si="45"/>
        <v>791820</v>
      </c>
      <c r="EY117" s="323">
        <f t="shared" si="46"/>
        <v>406409</v>
      </c>
      <c r="EZ117" s="323">
        <f t="shared" si="47"/>
        <v>550868</v>
      </c>
      <c r="FA117" s="323">
        <f t="shared" si="48"/>
        <v>478661</v>
      </c>
      <c r="FB117" s="323">
        <f t="shared" si="36"/>
        <v>72207</v>
      </c>
      <c r="FC117" s="320">
        <v>0</v>
      </c>
      <c r="FD117" s="320">
        <v>2040336</v>
      </c>
      <c r="FE117" s="320">
        <v>139998</v>
      </c>
      <c r="FF117" s="320">
        <v>561685</v>
      </c>
      <c r="FG117" s="320">
        <v>25528</v>
      </c>
      <c r="FH117" s="320">
        <v>74267</v>
      </c>
      <c r="FI117" s="320">
        <v>83988</v>
      </c>
      <c r="FJ117" s="320">
        <v>2925802</v>
      </c>
      <c r="FK117" s="320">
        <v>1417088</v>
      </c>
      <c r="FL117" s="320">
        <v>0</v>
      </c>
      <c r="FM117" s="320">
        <v>8121</v>
      </c>
      <c r="FN117" s="320">
        <v>0</v>
      </c>
      <c r="FO117" s="320">
        <v>31923</v>
      </c>
      <c r="FP117" s="320">
        <v>113018</v>
      </c>
      <c r="FQ117" s="320">
        <v>4495952</v>
      </c>
      <c r="FR117" s="320">
        <v>33198</v>
      </c>
      <c r="FS117" s="320">
        <v>1523</v>
      </c>
      <c r="FT117" s="320">
        <v>13388</v>
      </c>
      <c r="FU117" s="320">
        <v>0</v>
      </c>
      <c r="FV117" s="320">
        <v>1240</v>
      </c>
      <c r="FW117" s="320">
        <v>183344</v>
      </c>
      <c r="FX117" s="320">
        <v>68847</v>
      </c>
      <c r="FY117" s="320">
        <v>301540</v>
      </c>
      <c r="FZ117" s="320">
        <v>4797492</v>
      </c>
      <c r="GA117" s="320">
        <v>0</v>
      </c>
      <c r="GB117" s="320">
        <v>312511</v>
      </c>
      <c r="GC117" s="320">
        <v>235747</v>
      </c>
      <c r="GD117" s="320">
        <v>20677</v>
      </c>
      <c r="GE117" s="320">
        <v>0</v>
      </c>
      <c r="GF117" s="320">
        <v>0</v>
      </c>
      <c r="GG117" s="320">
        <v>568935</v>
      </c>
      <c r="GH117" s="320">
        <v>0</v>
      </c>
      <c r="GI117" s="320">
        <v>19738</v>
      </c>
      <c r="GJ117" s="320">
        <v>1536000</v>
      </c>
      <c r="GK117" s="320">
        <v>1379953</v>
      </c>
      <c r="GL117" s="320">
        <v>204321</v>
      </c>
      <c r="GM117" s="320">
        <v>0</v>
      </c>
      <c r="GN117" s="320">
        <v>2798</v>
      </c>
      <c r="GO117" s="320">
        <v>3142810</v>
      </c>
      <c r="GP117" s="320">
        <v>1085747</v>
      </c>
      <c r="GQ117" s="320">
        <v>92141</v>
      </c>
      <c r="GR117" s="320">
        <v>993606</v>
      </c>
      <c r="GS117" s="320">
        <v>1085747</v>
      </c>
      <c r="GT117" s="320">
        <v>0</v>
      </c>
      <c r="GU117" s="320">
        <v>1240</v>
      </c>
      <c r="GV117" s="325">
        <f t="shared" si="37"/>
        <v>1896785</v>
      </c>
      <c r="GW117" s="325">
        <f t="shared" si="38"/>
        <v>102045</v>
      </c>
      <c r="GX117" s="325">
        <f t="shared" si="39"/>
        <v>1794740</v>
      </c>
      <c r="GY117" s="315">
        <v>104123</v>
      </c>
      <c r="GZ117" s="315"/>
      <c r="HA117" s="315"/>
      <c r="HB117" s="323">
        <f t="shared" si="49"/>
        <v>204370</v>
      </c>
      <c r="HC117" s="315"/>
      <c r="HD117" s="315"/>
      <c r="HE117" s="315"/>
      <c r="HF117" s="315"/>
      <c r="HG117" s="315"/>
      <c r="HH117" s="315"/>
      <c r="HI117" s="315"/>
      <c r="HJ117" s="315"/>
      <c r="HK117" s="315"/>
      <c r="HL117" s="315"/>
      <c r="HM117" s="315"/>
      <c r="HN117" s="315"/>
      <c r="HO117" s="315"/>
      <c r="HP117" s="315"/>
      <c r="HQ117" s="315"/>
      <c r="HR117" s="315"/>
      <c r="HS117" s="315"/>
      <c r="HT117" s="315"/>
      <c r="HU117" s="315"/>
      <c r="HV117" s="315"/>
      <c r="HW117" s="315"/>
      <c r="HX117" s="315"/>
      <c r="HY117" s="315"/>
      <c r="HZ117" s="315"/>
      <c r="IA117" s="315"/>
      <c r="IB117" s="315"/>
      <c r="IC117" s="315"/>
      <c r="ID117" s="315"/>
      <c r="IE117" s="315"/>
      <c r="IF117" s="315"/>
      <c r="IG117" s="315"/>
      <c r="IH117" s="315"/>
      <c r="II117" s="315"/>
      <c r="IJ117" s="315"/>
      <c r="IK117" s="315"/>
      <c r="IL117" s="315"/>
      <c r="IM117" s="315"/>
      <c r="IN117" s="315"/>
      <c r="IO117" s="315"/>
      <c r="IP117" s="315"/>
      <c r="IQ117" s="315"/>
      <c r="IR117" s="315"/>
      <c r="IS117" s="315"/>
      <c r="IT117" s="315"/>
      <c r="IU117" s="315"/>
      <c r="IV117" s="315"/>
      <c r="IW117" s="315"/>
      <c r="IX117" s="315"/>
      <c r="IY117" s="315"/>
      <c r="IZ117" s="315"/>
      <c r="JA117" s="315"/>
      <c r="JB117" s="315"/>
      <c r="JC117" s="315"/>
      <c r="JD117" s="315"/>
      <c r="JE117" s="315"/>
      <c r="JF117" s="315"/>
      <c r="JG117" s="315"/>
      <c r="JH117" s="315"/>
      <c r="JI117" s="315"/>
      <c r="JJ117" s="315"/>
      <c r="JK117" s="315"/>
      <c r="JL117" s="315"/>
      <c r="JM117" s="315"/>
      <c r="JN117" s="315"/>
      <c r="JO117" s="315"/>
      <c r="JP117" s="315"/>
      <c r="JQ117" s="315"/>
      <c r="JR117" s="315"/>
      <c r="JS117" s="315"/>
      <c r="JT117" s="315"/>
      <c r="JU117" s="315"/>
      <c r="JV117" s="315"/>
      <c r="JW117" s="315"/>
      <c r="JX117" s="315"/>
      <c r="JY117" s="315"/>
      <c r="JZ117" s="315"/>
      <c r="KA117" s="315"/>
      <c r="KB117" s="315"/>
      <c r="KC117" s="315"/>
      <c r="KD117" s="315"/>
      <c r="KE117" s="315"/>
      <c r="KF117" s="315"/>
      <c r="KG117" s="315"/>
      <c r="KH117" s="315"/>
      <c r="KI117" s="315"/>
      <c r="KJ117" s="315"/>
      <c r="KK117" s="315"/>
      <c r="KL117" s="315"/>
      <c r="KM117" s="315"/>
      <c r="KN117" s="315"/>
      <c r="KO117" s="315"/>
      <c r="KP117" s="315"/>
      <c r="KQ117" s="315"/>
      <c r="KR117" s="315"/>
      <c r="KS117" s="315"/>
      <c r="KT117" s="315"/>
      <c r="KU117" s="315"/>
      <c r="KV117" s="315"/>
      <c r="KW117" s="315"/>
      <c r="KX117" s="315"/>
      <c r="KY117" s="315"/>
      <c r="KZ117" s="315"/>
      <c r="LA117" s="315"/>
      <c r="LB117" s="315"/>
      <c r="LC117" s="315"/>
      <c r="LD117" s="315"/>
      <c r="LE117" s="315"/>
      <c r="LF117" s="315"/>
      <c r="LG117" s="315"/>
      <c r="LH117" s="315"/>
      <c r="LI117" s="315"/>
      <c r="LJ117" s="315"/>
      <c r="LK117" s="315"/>
      <c r="LL117" s="315"/>
      <c r="LM117" s="315"/>
      <c r="LN117" s="315"/>
      <c r="LO117" s="315"/>
      <c r="LP117" s="315"/>
      <c r="LQ117" s="315"/>
      <c r="LR117" s="315"/>
      <c r="LS117" s="315"/>
      <c r="LT117" s="315"/>
      <c r="LU117" s="315"/>
      <c r="LV117" s="315"/>
      <c r="LW117" s="315"/>
      <c r="LX117" s="315"/>
      <c r="LY117" s="315"/>
      <c r="LZ117" s="315"/>
      <c r="MA117" s="315"/>
      <c r="MB117" s="315"/>
      <c r="MC117" s="315"/>
      <c r="MD117" s="315"/>
      <c r="ME117" s="315"/>
      <c r="MF117" s="315"/>
      <c r="MG117" s="315"/>
      <c r="MH117" s="315"/>
      <c r="MI117" s="315"/>
      <c r="MJ117" s="315"/>
      <c r="MK117" s="315"/>
      <c r="ML117" s="315"/>
      <c r="MM117" s="315"/>
      <c r="MN117" s="315"/>
      <c r="MO117" s="315"/>
      <c r="MP117" s="315"/>
      <c r="MQ117" s="315"/>
      <c r="MR117" s="315"/>
      <c r="MS117" s="315"/>
      <c r="MT117" s="315"/>
      <c r="MU117" s="315"/>
      <c r="MV117" s="315"/>
      <c r="MW117" s="315"/>
      <c r="MX117" s="315"/>
      <c r="MY117" s="315"/>
      <c r="MZ117" s="315"/>
      <c r="NA117" s="315"/>
      <c r="NB117" s="315"/>
      <c r="NC117" s="315"/>
      <c r="ND117" s="315"/>
      <c r="NE117" s="315"/>
      <c r="NF117" s="315"/>
      <c r="NG117" s="315"/>
      <c r="NH117" s="315"/>
      <c r="NI117" s="315"/>
      <c r="NJ117" s="315"/>
      <c r="NK117" s="315"/>
      <c r="NL117" s="315"/>
      <c r="NM117" s="315"/>
      <c r="NN117" s="315"/>
      <c r="NO117" s="315"/>
      <c r="NP117" s="315"/>
      <c r="NQ117" s="315"/>
      <c r="NR117" s="315"/>
      <c r="NS117" s="315"/>
      <c r="NT117" s="315"/>
      <c r="NU117" s="315"/>
      <c r="NV117" s="315"/>
      <c r="NW117" s="315"/>
      <c r="NX117" s="315"/>
      <c r="NY117" s="315"/>
      <c r="NZ117" s="315"/>
      <c r="OA117" s="315"/>
      <c r="OB117" s="315"/>
      <c r="OC117" s="315"/>
      <c r="OD117" s="315"/>
      <c r="OE117" s="315"/>
      <c r="OF117" s="315"/>
      <c r="OG117" s="315"/>
      <c r="OH117" s="315"/>
      <c r="OI117" s="315"/>
      <c r="OJ117" s="315"/>
      <c r="OK117" s="315"/>
      <c r="OL117" s="315"/>
      <c r="OM117" s="315"/>
      <c r="ON117" s="315"/>
      <c r="OO117" s="315"/>
      <c r="OP117" s="315"/>
      <c r="OQ117" s="315"/>
      <c r="OR117" s="315"/>
      <c r="OS117" s="315"/>
      <c r="OT117" s="315"/>
      <c r="OU117" s="315"/>
      <c r="OV117" s="315"/>
      <c r="OW117" s="315"/>
      <c r="OX117" s="315"/>
      <c r="OY117" s="315"/>
      <c r="OZ117" s="315"/>
      <c r="PA117" s="315"/>
      <c r="PB117" s="315"/>
      <c r="PC117" s="315"/>
      <c r="PD117" s="315"/>
      <c r="PE117" s="315"/>
      <c r="PF117" s="315"/>
      <c r="PG117" s="315"/>
      <c r="PH117" s="315"/>
      <c r="PI117" s="315"/>
      <c r="PJ117" s="315"/>
      <c r="PK117" s="315"/>
      <c r="PL117" s="315"/>
      <c r="PM117" s="315"/>
      <c r="PN117" s="315"/>
      <c r="PO117" s="315"/>
      <c r="PP117" s="315"/>
      <c r="PQ117" s="315"/>
      <c r="PR117" s="315"/>
      <c r="PS117" s="315"/>
      <c r="PT117" s="315"/>
      <c r="PU117" s="315"/>
      <c r="PV117" s="315"/>
      <c r="PW117" s="315"/>
      <c r="PX117" s="315"/>
      <c r="PY117" s="315"/>
      <c r="PZ117" s="315"/>
      <c r="QA117" s="315"/>
      <c r="QB117" s="315"/>
      <c r="QC117" s="315"/>
      <c r="QD117" s="315"/>
      <c r="QE117" s="315"/>
      <c r="QF117" s="315"/>
      <c r="QG117" s="315"/>
      <c r="QH117" s="315"/>
      <c r="QI117" s="315"/>
      <c r="QJ117" s="315"/>
      <c r="QK117" s="315"/>
      <c r="QL117" s="315"/>
      <c r="QM117" s="315"/>
      <c r="QN117" s="315"/>
      <c r="QO117" s="315"/>
      <c r="QP117" s="315"/>
      <c r="QQ117" s="315"/>
      <c r="QR117" s="315"/>
      <c r="QS117" s="315"/>
      <c r="QT117" s="315"/>
      <c r="QU117" s="315"/>
      <c r="QV117" s="315"/>
      <c r="QW117" s="315"/>
      <c r="QX117" s="315"/>
      <c r="QY117" s="315"/>
      <c r="QZ117" s="315"/>
      <c r="RA117" s="315"/>
      <c r="RB117" s="315"/>
      <c r="RC117" s="315"/>
      <c r="RD117" s="315"/>
      <c r="RE117" s="315"/>
      <c r="RF117" s="315"/>
      <c r="RG117" s="315"/>
      <c r="RH117" s="315"/>
      <c r="RI117" s="315"/>
      <c r="RJ117" s="315"/>
      <c r="RK117" s="315"/>
      <c r="RL117" s="315"/>
      <c r="RM117" s="315"/>
      <c r="RN117" s="315"/>
      <c r="RO117" s="315"/>
      <c r="RP117" s="315"/>
      <c r="RQ117" s="315"/>
      <c r="RR117" s="315"/>
      <c r="RS117" s="315"/>
      <c r="RT117" s="315"/>
      <c r="RU117" s="315"/>
      <c r="RV117" s="315"/>
      <c r="RW117" s="315"/>
      <c r="RX117" s="315"/>
      <c r="RY117" s="315"/>
      <c r="RZ117" s="315"/>
      <c r="SA117" s="315"/>
      <c r="SB117" s="315"/>
      <c r="SC117" s="315"/>
      <c r="SD117" s="315"/>
      <c r="SE117" s="315"/>
      <c r="SF117" s="315"/>
      <c r="SG117" s="315"/>
      <c r="SH117" s="315"/>
      <c r="SI117" s="315"/>
      <c r="SJ117" s="315"/>
      <c r="SK117" s="315"/>
      <c r="SL117" s="315"/>
      <c r="SM117" s="315"/>
      <c r="SN117" s="315"/>
      <c r="SO117" s="315"/>
      <c r="SP117" s="315"/>
      <c r="SQ117" s="315"/>
      <c r="SR117" s="315"/>
      <c r="SS117" s="315"/>
      <c r="ST117" s="315"/>
      <c r="SU117" s="315"/>
      <c r="SV117" s="315"/>
      <c r="SW117" s="315"/>
      <c r="SX117" s="315"/>
      <c r="SY117" s="315"/>
      <c r="SZ117" s="315"/>
      <c r="TA117" s="315"/>
      <c r="TB117" s="315"/>
      <c r="TC117" s="315"/>
      <c r="TD117" s="315"/>
      <c r="TE117" s="315"/>
      <c r="TF117" s="315"/>
      <c r="TG117" s="315"/>
      <c r="TH117" s="315"/>
      <c r="TI117" s="315"/>
      <c r="TJ117" s="315"/>
      <c r="TK117" s="315"/>
      <c r="TL117" s="315"/>
      <c r="TM117" s="315"/>
      <c r="TN117" s="315"/>
      <c r="TO117" s="315"/>
      <c r="TP117" s="315"/>
      <c r="TQ117" s="315"/>
      <c r="TR117" s="315"/>
      <c r="TS117" s="315"/>
      <c r="TT117" s="315"/>
      <c r="TU117" s="315"/>
      <c r="TV117" s="315"/>
      <c r="TW117" s="315"/>
      <c r="TX117" s="315"/>
      <c r="TY117" s="315"/>
      <c r="TZ117" s="315"/>
      <c r="UA117" s="315"/>
      <c r="UB117" s="315"/>
      <c r="UC117" s="315"/>
      <c r="UD117" s="315"/>
    </row>
    <row r="118" spans="1:550" s="320" customFormat="1">
      <c r="A118" s="28" t="s">
        <v>616</v>
      </c>
      <c r="B118" s="28" t="s">
        <v>600</v>
      </c>
      <c r="C118" s="29" t="s">
        <v>242</v>
      </c>
      <c r="D118" s="29" t="s">
        <v>257</v>
      </c>
      <c r="E118" s="105" t="s">
        <v>185</v>
      </c>
      <c r="F118" s="31">
        <v>12</v>
      </c>
      <c r="G118" s="320">
        <v>233100</v>
      </c>
      <c r="H118" s="320">
        <v>105711</v>
      </c>
      <c r="I118" s="320">
        <v>3600</v>
      </c>
      <c r="J118" s="320">
        <v>30791</v>
      </c>
      <c r="K118" s="320">
        <v>557767</v>
      </c>
      <c r="L118" s="320">
        <v>603990</v>
      </c>
      <c r="M118" s="320">
        <v>40340</v>
      </c>
      <c r="N118" s="320">
        <v>5882</v>
      </c>
      <c r="O118" s="320">
        <v>-2196</v>
      </c>
      <c r="P118" s="320">
        <v>3686</v>
      </c>
      <c r="Q118" s="320">
        <v>-1786</v>
      </c>
      <c r="R118" s="320">
        <v>1900</v>
      </c>
      <c r="S118" s="320">
        <v>42240</v>
      </c>
      <c r="T118" s="320">
        <v>7328</v>
      </c>
      <c r="U118" s="320">
        <v>4252</v>
      </c>
      <c r="V118" s="320">
        <v>-4252</v>
      </c>
      <c r="W118" s="320">
        <v>0</v>
      </c>
      <c r="X118" s="320">
        <v>0</v>
      </c>
      <c r="Y118" s="320">
        <v>0</v>
      </c>
      <c r="Z118" s="320">
        <v>7328</v>
      </c>
      <c r="AA118" s="320">
        <v>1885</v>
      </c>
      <c r="AB118" s="320">
        <v>317</v>
      </c>
      <c r="AC118" s="320">
        <v>0</v>
      </c>
      <c r="AD118" s="320">
        <v>317</v>
      </c>
      <c r="AE118" s="320">
        <v>2202</v>
      </c>
      <c r="AF118" s="320">
        <v>0</v>
      </c>
      <c r="AG118" s="320">
        <v>0</v>
      </c>
      <c r="AH118" s="320">
        <v>0</v>
      </c>
      <c r="AI118" s="320">
        <v>31703</v>
      </c>
      <c r="AJ118" s="320">
        <v>-1072</v>
      </c>
      <c r="AK118" s="320">
        <v>30631</v>
      </c>
      <c r="AL118" s="320">
        <v>1669</v>
      </c>
      <c r="AM118" s="320">
        <v>42</v>
      </c>
      <c r="AN118" s="320">
        <v>1711</v>
      </c>
      <c r="AO118" s="320">
        <v>2409</v>
      </c>
      <c r="AP118" s="320">
        <v>375</v>
      </c>
      <c r="AQ118" s="320">
        <v>2784</v>
      </c>
      <c r="AR118" s="320">
        <v>0</v>
      </c>
      <c r="AS118" s="320">
        <v>0</v>
      </c>
      <c r="AT118" s="320">
        <v>0</v>
      </c>
      <c r="AU118" s="320">
        <v>85334</v>
      </c>
      <c r="AV118" s="320">
        <v>10134</v>
      </c>
      <c r="AW118" s="320">
        <v>0</v>
      </c>
      <c r="AX118" s="320">
        <v>-6131</v>
      </c>
      <c r="AY118" s="320">
        <v>4003</v>
      </c>
      <c r="AZ118" s="320">
        <v>-2441</v>
      </c>
      <c r="BA118" s="320">
        <v>1562</v>
      </c>
      <c r="BB118" s="320">
        <v>86896</v>
      </c>
      <c r="BC118" s="315">
        <v>244506</v>
      </c>
      <c r="BD118" s="315">
        <v>33588</v>
      </c>
      <c r="BE118" s="315">
        <v>54063</v>
      </c>
      <c r="BF118" s="315">
        <v>32833</v>
      </c>
      <c r="BG118" s="315">
        <v>-190443</v>
      </c>
      <c r="BH118" s="315">
        <v>-755</v>
      </c>
      <c r="BI118" s="320">
        <v>797336</v>
      </c>
      <c r="BJ118" s="320">
        <v>96159</v>
      </c>
      <c r="BK118" s="320">
        <v>6131</v>
      </c>
      <c r="BL118" s="320">
        <v>102290</v>
      </c>
      <c r="BM118" s="320">
        <v>104731</v>
      </c>
      <c r="BN118" s="320">
        <v>902067</v>
      </c>
      <c r="BO118" s="320">
        <v>282132</v>
      </c>
      <c r="BP118" s="320">
        <v>10552</v>
      </c>
      <c r="BQ118" s="320">
        <v>271580</v>
      </c>
      <c r="BR118" s="320">
        <v>75809</v>
      </c>
      <c r="BS118" s="320">
        <v>31273</v>
      </c>
      <c r="BT118" s="320">
        <v>44536</v>
      </c>
      <c r="BU118" s="320">
        <v>88072</v>
      </c>
      <c r="BV118" s="320">
        <v>79755</v>
      </c>
      <c r="BW118" s="320">
        <v>8317</v>
      </c>
      <c r="BX118" s="320">
        <v>29440</v>
      </c>
      <c r="BY118" s="320">
        <v>2855</v>
      </c>
      <c r="BZ118" s="320">
        <v>26585</v>
      </c>
      <c r="CA118" s="320">
        <v>18553</v>
      </c>
      <c r="CB118" s="320">
        <v>10959</v>
      </c>
      <c r="CC118" s="320">
        <v>7594</v>
      </c>
      <c r="CD118" s="320">
        <v>81131</v>
      </c>
      <c r="CE118" s="320">
        <v>38064</v>
      </c>
      <c r="CF118" s="320">
        <v>43067</v>
      </c>
      <c r="CJ118" s="320">
        <v>151289</v>
      </c>
      <c r="CK118" s="320">
        <v>13467</v>
      </c>
      <c r="CL118" s="320">
        <v>137822</v>
      </c>
      <c r="CM118" s="320">
        <v>0</v>
      </c>
      <c r="CN118" s="320">
        <v>0</v>
      </c>
      <c r="CO118" s="320">
        <v>0</v>
      </c>
      <c r="CP118" s="320">
        <v>16898</v>
      </c>
      <c r="CQ118" s="320">
        <v>17266</v>
      </c>
      <c r="CR118" s="320">
        <v>-368</v>
      </c>
      <c r="CS118" s="320">
        <v>10450</v>
      </c>
      <c r="CT118" s="320">
        <v>70</v>
      </c>
      <c r="CU118" s="320">
        <v>10380</v>
      </c>
      <c r="CV118" s="320">
        <v>3615</v>
      </c>
      <c r="CW118" s="320">
        <v>0</v>
      </c>
      <c r="CX118" s="320">
        <v>3615</v>
      </c>
      <c r="CY118" s="320">
        <v>0</v>
      </c>
      <c r="CZ118" s="320">
        <v>0</v>
      </c>
      <c r="DA118" s="320">
        <v>0</v>
      </c>
      <c r="DB118" s="320">
        <v>0</v>
      </c>
      <c r="DC118" s="320">
        <v>0</v>
      </c>
      <c r="DD118" s="320">
        <v>0</v>
      </c>
      <c r="DE118" s="320">
        <v>0</v>
      </c>
      <c r="DF118" s="320">
        <v>0</v>
      </c>
      <c r="DG118" s="320">
        <v>2258</v>
      </c>
      <c r="DH118" s="320">
        <v>0</v>
      </c>
      <c r="DI118" s="320">
        <v>2258</v>
      </c>
      <c r="DJ118" s="320">
        <v>91</v>
      </c>
      <c r="DK118" s="320">
        <v>0</v>
      </c>
      <c r="DL118" s="320">
        <v>0</v>
      </c>
      <c r="DM118" s="320">
        <v>0</v>
      </c>
      <c r="DN118" s="320">
        <v>759738</v>
      </c>
      <c r="DO118" s="320">
        <v>204261</v>
      </c>
      <c r="DP118" s="320">
        <v>555477</v>
      </c>
      <c r="DQ118" s="320">
        <v>43121</v>
      </c>
      <c r="DR118" s="320">
        <v>48183</v>
      </c>
      <c r="DS118" s="320">
        <v>-5062</v>
      </c>
      <c r="DT118" s="320">
        <v>802859</v>
      </c>
      <c r="DU118" s="320">
        <v>252444</v>
      </c>
      <c r="DV118" s="320">
        <v>550415</v>
      </c>
      <c r="DW118" s="320">
        <v>-1388</v>
      </c>
      <c r="DX118" s="320">
        <v>0</v>
      </c>
      <c r="DY118" s="320">
        <v>-1388</v>
      </c>
      <c r="DZ118" s="320">
        <v>96</v>
      </c>
      <c r="EA118" s="320">
        <v>46332</v>
      </c>
      <c r="EB118" s="320">
        <v>384</v>
      </c>
      <c r="EC118" s="320">
        <v>16358</v>
      </c>
      <c r="ED118" s="320">
        <v>0</v>
      </c>
      <c r="EE118" s="320">
        <v>0</v>
      </c>
      <c r="EF118" s="320">
        <v>62210</v>
      </c>
      <c r="EG118" s="320">
        <v>331930</v>
      </c>
      <c r="EH118" s="320">
        <v>124211</v>
      </c>
      <c r="EI118" s="320">
        <v>101626</v>
      </c>
      <c r="EJ118" s="320">
        <v>66380</v>
      </c>
      <c r="EK118" s="320">
        <v>624147</v>
      </c>
      <c r="EL118" s="320">
        <v>10134</v>
      </c>
      <c r="EM118" s="320">
        <v>91539</v>
      </c>
      <c r="EN118" s="320">
        <v>0</v>
      </c>
      <c r="EO118" s="320">
        <v>4620</v>
      </c>
      <c r="EP118" s="320">
        <v>0</v>
      </c>
      <c r="EQ118" s="320">
        <v>106293</v>
      </c>
      <c r="ER118" s="323">
        <f t="shared" si="40"/>
        <v>865549</v>
      </c>
      <c r="ES118" s="323">
        <f t="shared" si="41"/>
        <v>875683</v>
      </c>
      <c r="ET118" s="323">
        <f t="shared" si="42"/>
        <v>875683</v>
      </c>
      <c r="EU118" s="323">
        <f t="shared" si="35"/>
        <v>-10134</v>
      </c>
      <c r="EV118" s="323">
        <f t="shared" si="43"/>
        <v>251536</v>
      </c>
      <c r="EW118" s="323">
        <f t="shared" si="44"/>
        <v>203353</v>
      </c>
      <c r="EX118" s="323">
        <f t="shared" si="45"/>
        <v>203353</v>
      </c>
      <c r="EY118" s="323">
        <f t="shared" si="46"/>
        <v>137822</v>
      </c>
      <c r="EZ118" s="323">
        <f t="shared" si="47"/>
        <v>131193</v>
      </c>
      <c r="FA118" s="323">
        <f t="shared" si="48"/>
        <v>127938</v>
      </c>
      <c r="FB118" s="323">
        <f t="shared" si="36"/>
        <v>3255</v>
      </c>
      <c r="FC118" s="320">
        <v>726027</v>
      </c>
      <c r="FD118" s="320">
        <v>1061531</v>
      </c>
      <c r="FE118" s="320">
        <v>54533</v>
      </c>
      <c r="FF118" s="320">
        <v>342828</v>
      </c>
      <c r="FG118" s="320">
        <v>3266</v>
      </c>
      <c r="FH118" s="320">
        <v>8564</v>
      </c>
      <c r="FI118" s="320">
        <v>38706</v>
      </c>
      <c r="FJ118" s="320">
        <v>2235455</v>
      </c>
      <c r="FK118" s="320">
        <v>8537</v>
      </c>
      <c r="FL118" s="320">
        <v>0</v>
      </c>
      <c r="FM118" s="320">
        <v>0</v>
      </c>
      <c r="FN118" s="320">
        <v>0</v>
      </c>
      <c r="FO118" s="320">
        <v>1118</v>
      </c>
      <c r="FP118" s="320">
        <v>45417</v>
      </c>
      <c r="FQ118" s="320">
        <v>2290527</v>
      </c>
      <c r="FR118" s="320">
        <v>22038</v>
      </c>
      <c r="FS118" s="320">
        <v>632</v>
      </c>
      <c r="FT118" s="320">
        <v>3914</v>
      </c>
      <c r="FU118" s="320">
        <v>0</v>
      </c>
      <c r="FV118" s="320">
        <v>3271</v>
      </c>
      <c r="FW118" s="320">
        <v>42923</v>
      </c>
      <c r="FX118" s="320">
        <v>42784</v>
      </c>
      <c r="FY118" s="320">
        <v>115562</v>
      </c>
      <c r="FZ118" s="320">
        <v>2406089</v>
      </c>
      <c r="GA118" s="320">
        <v>0</v>
      </c>
      <c r="GB118" s="320">
        <v>44592</v>
      </c>
      <c r="GC118" s="320">
        <v>98187</v>
      </c>
      <c r="GD118" s="320">
        <v>1364</v>
      </c>
      <c r="GE118" s="320">
        <v>7919</v>
      </c>
      <c r="GF118" s="320">
        <v>0</v>
      </c>
      <c r="GG118" s="320">
        <v>152062</v>
      </c>
      <c r="GH118" s="320">
        <v>0</v>
      </c>
      <c r="GI118" s="320">
        <v>2150</v>
      </c>
      <c r="GJ118" s="320">
        <v>418069</v>
      </c>
      <c r="GK118" s="320">
        <v>726971</v>
      </c>
      <c r="GL118" s="320">
        <v>117874</v>
      </c>
      <c r="GM118" s="320">
        <v>0</v>
      </c>
      <c r="GN118" s="320">
        <v>0</v>
      </c>
      <c r="GO118" s="320">
        <v>1265064</v>
      </c>
      <c r="GP118" s="320">
        <v>988963</v>
      </c>
      <c r="GQ118" s="320">
        <v>86896</v>
      </c>
      <c r="GR118" s="320">
        <v>902067</v>
      </c>
      <c r="GS118" s="320">
        <v>988963</v>
      </c>
      <c r="GT118" s="320">
        <v>726027</v>
      </c>
      <c r="GU118" s="320">
        <v>3271</v>
      </c>
      <c r="GV118" s="325">
        <f t="shared" si="37"/>
        <v>889437</v>
      </c>
      <c r="GW118" s="325">
        <f t="shared" si="38"/>
        <v>64822</v>
      </c>
      <c r="GX118" s="325">
        <f t="shared" si="39"/>
        <v>824615</v>
      </c>
      <c r="GY118" s="315">
        <v>35274</v>
      </c>
      <c r="GZ118" s="315"/>
      <c r="HA118" s="315"/>
      <c r="HB118" s="323">
        <f t="shared" si="49"/>
        <v>81606</v>
      </c>
      <c r="HC118" s="315"/>
      <c r="HD118" s="315"/>
      <c r="HE118" s="315"/>
      <c r="HF118" s="315"/>
      <c r="HG118" s="315"/>
      <c r="HH118" s="315"/>
      <c r="HI118" s="315"/>
      <c r="HJ118" s="315"/>
      <c r="HK118" s="315"/>
      <c r="HL118" s="315"/>
      <c r="HM118" s="315"/>
      <c r="HN118" s="315"/>
      <c r="HO118" s="315"/>
      <c r="HP118" s="315"/>
      <c r="HQ118" s="315"/>
      <c r="HR118" s="315"/>
      <c r="HS118" s="315"/>
      <c r="HT118" s="315"/>
      <c r="HU118" s="315"/>
      <c r="HV118" s="315"/>
      <c r="HW118" s="315"/>
      <c r="HX118" s="315"/>
      <c r="HY118" s="315"/>
      <c r="HZ118" s="315"/>
      <c r="IA118" s="315"/>
      <c r="IB118" s="315"/>
      <c r="IC118" s="315"/>
      <c r="ID118" s="315"/>
      <c r="IE118" s="315"/>
      <c r="IF118" s="315"/>
      <c r="IG118" s="315"/>
      <c r="IH118" s="315"/>
      <c r="II118" s="315"/>
      <c r="IJ118" s="315"/>
      <c r="IK118" s="315"/>
      <c r="IL118" s="315"/>
      <c r="IM118" s="315"/>
      <c r="IN118" s="315"/>
      <c r="IO118" s="315"/>
      <c r="IP118" s="315"/>
      <c r="IQ118" s="315"/>
      <c r="IR118" s="315"/>
      <c r="IS118" s="315"/>
      <c r="IT118" s="315"/>
      <c r="IU118" s="315"/>
      <c r="IV118" s="315"/>
      <c r="IW118" s="315"/>
      <c r="IX118" s="315"/>
      <c r="IY118" s="315"/>
      <c r="IZ118" s="315"/>
      <c r="JA118" s="315"/>
      <c r="JB118" s="315"/>
      <c r="JC118" s="315"/>
      <c r="JD118" s="315"/>
      <c r="JE118" s="315"/>
      <c r="JF118" s="315"/>
      <c r="JG118" s="315"/>
      <c r="JH118" s="315"/>
      <c r="JI118" s="315"/>
      <c r="JJ118" s="315"/>
      <c r="JK118" s="315"/>
      <c r="JL118" s="315"/>
      <c r="JM118" s="315"/>
      <c r="JN118" s="315"/>
      <c r="JO118" s="315"/>
      <c r="JP118" s="315"/>
      <c r="JQ118" s="315"/>
      <c r="JR118" s="315"/>
      <c r="JS118" s="315"/>
      <c r="JT118" s="315"/>
      <c r="JU118" s="315"/>
      <c r="JV118" s="315"/>
      <c r="JW118" s="315"/>
      <c r="JX118" s="315"/>
      <c r="JY118" s="315"/>
      <c r="JZ118" s="315"/>
      <c r="KA118" s="315"/>
      <c r="KB118" s="315"/>
      <c r="KC118" s="315"/>
      <c r="KD118" s="315"/>
      <c r="KE118" s="315"/>
      <c r="KF118" s="315"/>
      <c r="KG118" s="315"/>
      <c r="KH118" s="315"/>
      <c r="KI118" s="315"/>
      <c r="KJ118" s="315"/>
      <c r="KK118" s="315"/>
      <c r="KL118" s="315"/>
      <c r="KM118" s="315"/>
      <c r="KN118" s="315"/>
      <c r="KO118" s="315"/>
      <c r="KP118" s="315"/>
      <c r="KQ118" s="315"/>
      <c r="KR118" s="315"/>
      <c r="KS118" s="315"/>
      <c r="KT118" s="315"/>
      <c r="KU118" s="315"/>
      <c r="KV118" s="315"/>
      <c r="KW118" s="315"/>
      <c r="KX118" s="315"/>
      <c r="KY118" s="315"/>
      <c r="KZ118" s="315"/>
      <c r="LA118" s="315"/>
      <c r="LB118" s="315"/>
      <c r="LC118" s="315"/>
      <c r="LD118" s="315"/>
      <c r="LE118" s="315"/>
      <c r="LF118" s="315"/>
      <c r="LG118" s="315"/>
      <c r="LH118" s="315"/>
      <c r="LI118" s="315"/>
      <c r="LJ118" s="315"/>
      <c r="LK118" s="315"/>
      <c r="LL118" s="315"/>
      <c r="LM118" s="315"/>
      <c r="LN118" s="315"/>
      <c r="LO118" s="315"/>
      <c r="LP118" s="315"/>
      <c r="LQ118" s="315"/>
      <c r="LR118" s="315"/>
      <c r="LS118" s="315"/>
      <c r="LT118" s="315"/>
      <c r="LU118" s="315"/>
      <c r="LV118" s="315"/>
      <c r="LW118" s="315"/>
      <c r="LX118" s="315"/>
      <c r="LY118" s="315"/>
      <c r="LZ118" s="315"/>
      <c r="MA118" s="315"/>
      <c r="MB118" s="315"/>
      <c r="MC118" s="315"/>
      <c r="MD118" s="315"/>
      <c r="ME118" s="315"/>
      <c r="MF118" s="315"/>
      <c r="MG118" s="315"/>
      <c r="MH118" s="315"/>
      <c r="MI118" s="315"/>
      <c r="MJ118" s="315"/>
      <c r="MK118" s="315"/>
      <c r="ML118" s="315"/>
      <c r="MM118" s="315"/>
      <c r="MN118" s="315"/>
      <c r="MO118" s="315"/>
      <c r="MP118" s="315"/>
      <c r="MQ118" s="315"/>
      <c r="MR118" s="315"/>
      <c r="MS118" s="315"/>
      <c r="MT118" s="315"/>
      <c r="MU118" s="315"/>
      <c r="MV118" s="315"/>
      <c r="MW118" s="315"/>
      <c r="MX118" s="315"/>
      <c r="MY118" s="315"/>
      <c r="MZ118" s="315"/>
      <c r="NA118" s="315"/>
      <c r="NB118" s="315"/>
      <c r="NC118" s="315"/>
      <c r="ND118" s="315"/>
      <c r="NE118" s="315"/>
      <c r="NF118" s="315"/>
      <c r="NG118" s="315"/>
      <c r="NH118" s="315"/>
      <c r="NI118" s="315"/>
      <c r="NJ118" s="315"/>
      <c r="NK118" s="315"/>
      <c r="NL118" s="315"/>
      <c r="NM118" s="315"/>
      <c r="NN118" s="315"/>
      <c r="NO118" s="315"/>
      <c r="NP118" s="315"/>
      <c r="NQ118" s="315"/>
      <c r="NR118" s="315"/>
      <c r="NS118" s="315"/>
      <c r="NT118" s="315"/>
      <c r="NU118" s="315"/>
      <c r="NV118" s="315"/>
      <c r="NW118" s="315"/>
      <c r="NX118" s="315"/>
      <c r="NY118" s="315"/>
      <c r="NZ118" s="315"/>
      <c r="OA118" s="315"/>
      <c r="OB118" s="315"/>
      <c r="OC118" s="315"/>
      <c r="OD118" s="315"/>
      <c r="OE118" s="315"/>
      <c r="OF118" s="315"/>
      <c r="OG118" s="315"/>
      <c r="OH118" s="315"/>
      <c r="OI118" s="315"/>
      <c r="OJ118" s="315"/>
      <c r="OK118" s="315"/>
      <c r="OL118" s="315"/>
      <c r="OM118" s="315"/>
      <c r="ON118" s="315"/>
      <c r="OO118" s="315"/>
      <c r="OP118" s="315"/>
      <c r="OQ118" s="315"/>
      <c r="OR118" s="315"/>
      <c r="OS118" s="315"/>
      <c r="OT118" s="315"/>
      <c r="OU118" s="315"/>
      <c r="OV118" s="315"/>
      <c r="OW118" s="315"/>
      <c r="OX118" s="315"/>
      <c r="OY118" s="315"/>
      <c r="OZ118" s="315"/>
      <c r="PA118" s="315"/>
      <c r="PB118" s="315"/>
      <c r="PC118" s="315"/>
      <c r="PD118" s="315"/>
      <c r="PE118" s="315"/>
      <c r="PF118" s="315"/>
      <c r="PG118" s="315"/>
      <c r="PH118" s="315"/>
      <c r="PI118" s="315"/>
      <c r="PJ118" s="315"/>
      <c r="PK118" s="315"/>
      <c r="PL118" s="315"/>
      <c r="PM118" s="315"/>
      <c r="PN118" s="315"/>
      <c r="PO118" s="315"/>
      <c r="PP118" s="315"/>
      <c r="PQ118" s="315"/>
      <c r="PR118" s="315"/>
      <c r="PS118" s="315"/>
      <c r="PT118" s="315"/>
      <c r="PU118" s="315"/>
      <c r="PV118" s="315"/>
      <c r="PW118" s="315"/>
      <c r="PX118" s="315"/>
      <c r="PY118" s="315"/>
      <c r="PZ118" s="315"/>
      <c r="QA118" s="315"/>
      <c r="QB118" s="315"/>
      <c r="QC118" s="315"/>
      <c r="QD118" s="315"/>
      <c r="QE118" s="315"/>
      <c r="QF118" s="315"/>
      <c r="QG118" s="315"/>
      <c r="QH118" s="315"/>
      <c r="QI118" s="315"/>
      <c r="QJ118" s="315"/>
      <c r="QK118" s="315"/>
      <c r="QL118" s="315"/>
      <c r="QM118" s="315"/>
      <c r="QN118" s="315"/>
      <c r="QO118" s="315"/>
      <c r="QP118" s="315"/>
      <c r="QQ118" s="315"/>
      <c r="QR118" s="315"/>
      <c r="QS118" s="315"/>
      <c r="QT118" s="315"/>
      <c r="QU118" s="315"/>
      <c r="QV118" s="315"/>
      <c r="QW118" s="315"/>
      <c r="QX118" s="315"/>
      <c r="QY118" s="315"/>
      <c r="QZ118" s="315"/>
      <c r="RA118" s="315"/>
      <c r="RB118" s="315"/>
      <c r="RC118" s="315"/>
      <c r="RD118" s="315"/>
      <c r="RE118" s="315"/>
      <c r="RF118" s="315"/>
      <c r="RG118" s="315"/>
      <c r="RH118" s="315"/>
      <c r="RI118" s="315"/>
      <c r="RJ118" s="315"/>
      <c r="RK118" s="315"/>
      <c r="RL118" s="315"/>
      <c r="RM118" s="315"/>
      <c r="RN118" s="315"/>
      <c r="RO118" s="315"/>
      <c r="RP118" s="315"/>
      <c r="RQ118" s="315"/>
      <c r="RR118" s="315"/>
      <c r="RS118" s="315"/>
      <c r="RT118" s="315"/>
      <c r="RU118" s="315"/>
      <c r="RV118" s="315"/>
      <c r="RW118" s="315"/>
      <c r="RX118" s="315"/>
      <c r="RY118" s="315"/>
      <c r="RZ118" s="315"/>
      <c r="SA118" s="315"/>
      <c r="SB118" s="315"/>
      <c r="SC118" s="315"/>
      <c r="SD118" s="315"/>
      <c r="SE118" s="315"/>
      <c r="SF118" s="315"/>
      <c r="SG118" s="315"/>
      <c r="SH118" s="315"/>
      <c r="SI118" s="315"/>
      <c r="SJ118" s="315"/>
      <c r="SK118" s="315"/>
      <c r="SL118" s="315"/>
      <c r="SM118" s="315"/>
      <c r="SN118" s="315"/>
      <c r="SO118" s="315"/>
      <c r="SP118" s="315"/>
      <c r="SQ118" s="315"/>
      <c r="SR118" s="315"/>
      <c r="SS118" s="315"/>
      <c r="ST118" s="315"/>
      <c r="SU118" s="315"/>
      <c r="SV118" s="315"/>
      <c r="SW118" s="315"/>
      <c r="SX118" s="315"/>
      <c r="SY118" s="315"/>
      <c r="SZ118" s="315"/>
      <c r="TA118" s="315"/>
      <c r="TB118" s="315"/>
      <c r="TC118" s="315"/>
      <c r="TD118" s="315"/>
      <c r="TE118" s="315"/>
      <c r="TF118" s="315"/>
      <c r="TG118" s="315"/>
      <c r="TH118" s="315"/>
      <c r="TI118" s="315"/>
      <c r="TJ118" s="315"/>
      <c r="TK118" s="315"/>
      <c r="TL118" s="315"/>
      <c r="TM118" s="315"/>
      <c r="TN118" s="315"/>
      <c r="TO118" s="315"/>
      <c r="TP118" s="315"/>
      <c r="TQ118" s="315"/>
      <c r="TR118" s="315"/>
      <c r="TS118" s="315"/>
      <c r="TT118" s="315"/>
      <c r="TU118" s="315"/>
      <c r="TV118" s="315"/>
      <c r="TW118" s="315"/>
      <c r="TX118" s="315"/>
      <c r="TY118" s="315"/>
      <c r="TZ118" s="315"/>
      <c r="UA118" s="315"/>
      <c r="UB118" s="315"/>
      <c r="UC118" s="315"/>
      <c r="UD118" s="315"/>
    </row>
    <row r="119" spans="1:550" s="320" customFormat="1">
      <c r="A119" s="28" t="s">
        <v>617</v>
      </c>
      <c r="B119" s="28" t="s">
        <v>600</v>
      </c>
      <c r="C119" s="29" t="s">
        <v>242</v>
      </c>
      <c r="D119" s="29" t="s">
        <v>258</v>
      </c>
      <c r="E119" s="105" t="s">
        <v>185</v>
      </c>
      <c r="F119" s="31">
        <v>12</v>
      </c>
      <c r="G119" s="320">
        <v>79860</v>
      </c>
      <c r="H119" s="320">
        <v>37384</v>
      </c>
      <c r="I119" s="320">
        <v>3500</v>
      </c>
      <c r="J119" s="320">
        <v>10011</v>
      </c>
      <c r="K119" s="320">
        <v>195270</v>
      </c>
      <c r="L119" s="320">
        <v>195270</v>
      </c>
      <c r="M119" s="320">
        <v>42890</v>
      </c>
      <c r="N119" s="320">
        <v>-15011</v>
      </c>
      <c r="O119" s="320">
        <v>16231</v>
      </c>
      <c r="P119" s="320">
        <v>1220</v>
      </c>
      <c r="Q119" s="320">
        <v>881</v>
      </c>
      <c r="R119" s="320">
        <v>2101</v>
      </c>
      <c r="S119" s="320">
        <v>44991</v>
      </c>
      <c r="T119" s="320">
        <v>0</v>
      </c>
      <c r="U119" s="320">
        <v>0</v>
      </c>
      <c r="V119" s="320">
        <v>0</v>
      </c>
      <c r="W119" s="320">
        <v>0</v>
      </c>
      <c r="X119" s="320">
        <v>0</v>
      </c>
      <c r="Y119" s="320">
        <v>0</v>
      </c>
      <c r="Z119" s="320">
        <v>0</v>
      </c>
      <c r="AA119" s="320">
        <v>0</v>
      </c>
      <c r="AB119" s="320">
        <v>0</v>
      </c>
      <c r="AC119" s="320">
        <v>0</v>
      </c>
      <c r="AD119" s="320">
        <v>0</v>
      </c>
      <c r="AE119" s="320">
        <v>0</v>
      </c>
      <c r="AF119" s="320">
        <v>0</v>
      </c>
      <c r="AG119" s="320">
        <v>0</v>
      </c>
      <c r="AH119" s="320">
        <v>0</v>
      </c>
      <c r="AI119" s="320">
        <v>940</v>
      </c>
      <c r="AJ119" s="320">
        <v>1650</v>
      </c>
      <c r="AK119" s="320">
        <v>2590</v>
      </c>
      <c r="AL119" s="320">
        <v>2727</v>
      </c>
      <c r="AM119" s="320">
        <v>232</v>
      </c>
      <c r="AN119" s="320">
        <v>2959</v>
      </c>
      <c r="AO119" s="320">
        <v>4277</v>
      </c>
      <c r="AP119" s="320">
        <v>-417</v>
      </c>
      <c r="AQ119" s="320">
        <v>3860</v>
      </c>
      <c r="AR119" s="320">
        <v>0</v>
      </c>
      <c r="AS119" s="320">
        <v>0</v>
      </c>
      <c r="AT119" s="320">
        <v>0</v>
      </c>
      <c r="AU119" s="320">
        <v>50834</v>
      </c>
      <c r="AV119" s="320">
        <v>-15011</v>
      </c>
      <c r="AW119" s="320">
        <v>0</v>
      </c>
      <c r="AX119" s="320">
        <v>18577</v>
      </c>
      <c r="AY119" s="320">
        <v>3566</v>
      </c>
      <c r="AZ119" s="320">
        <v>0</v>
      </c>
      <c r="BA119" s="320">
        <v>3566</v>
      </c>
      <c r="BB119" s="320">
        <v>54400</v>
      </c>
      <c r="BC119" s="315">
        <v>86864</v>
      </c>
      <c r="BD119" s="315">
        <v>940</v>
      </c>
      <c r="BE119" s="315">
        <v>51810</v>
      </c>
      <c r="BF119" s="315">
        <v>2590</v>
      </c>
      <c r="BG119" s="315">
        <v>-35054</v>
      </c>
      <c r="BH119" s="315">
        <v>1650</v>
      </c>
      <c r="BI119" s="320">
        <v>2739</v>
      </c>
      <c r="BJ119" s="320">
        <v>-18454</v>
      </c>
      <c r="BK119" s="320">
        <v>-18577</v>
      </c>
      <c r="BL119" s="320">
        <v>-37031</v>
      </c>
      <c r="BM119" s="320">
        <v>-37031</v>
      </c>
      <c r="BN119" s="320">
        <v>-34292</v>
      </c>
      <c r="BO119" s="320">
        <v>91748</v>
      </c>
      <c r="BP119" s="320">
        <v>3189</v>
      </c>
      <c r="BQ119" s="320">
        <v>88559</v>
      </c>
      <c r="BR119" s="320">
        <v>14529</v>
      </c>
      <c r="BS119" s="320">
        <v>1902</v>
      </c>
      <c r="BT119" s="320">
        <v>12627</v>
      </c>
      <c r="BU119" s="320">
        <v>44248</v>
      </c>
      <c r="BV119" s="320">
        <v>40738</v>
      </c>
      <c r="BW119" s="320">
        <v>3510</v>
      </c>
      <c r="BX119" s="320">
        <v>13605</v>
      </c>
      <c r="BY119" s="320">
        <v>1136</v>
      </c>
      <c r="BZ119" s="320">
        <v>12469</v>
      </c>
      <c r="CA119" s="320">
        <v>11967</v>
      </c>
      <c r="CB119" s="320">
        <v>3648</v>
      </c>
      <c r="CC119" s="320">
        <v>8319</v>
      </c>
      <c r="CD119" s="320">
        <v>10925</v>
      </c>
      <c r="CE119" s="320">
        <v>3590</v>
      </c>
      <c r="CF119" s="320">
        <v>7335</v>
      </c>
      <c r="CJ119" s="320">
        <v>69899</v>
      </c>
      <c r="CK119" s="320">
        <v>15470</v>
      </c>
      <c r="CL119" s="320">
        <v>54429</v>
      </c>
      <c r="CM119" s="320">
        <v>0</v>
      </c>
      <c r="CN119" s="320">
        <v>0</v>
      </c>
      <c r="CO119" s="320">
        <v>0</v>
      </c>
      <c r="CP119" s="320">
        <v>3302</v>
      </c>
      <c r="CQ119" s="320">
        <v>1282</v>
      </c>
      <c r="CR119" s="320">
        <v>2020</v>
      </c>
      <c r="CS119" s="320">
        <v>2173</v>
      </c>
      <c r="CT119" s="320">
        <v>0</v>
      </c>
      <c r="CU119" s="320">
        <v>2173</v>
      </c>
      <c r="CV119" s="320">
        <v>854</v>
      </c>
      <c r="CW119" s="320">
        <v>3</v>
      </c>
      <c r="CX119" s="320">
        <v>851</v>
      </c>
      <c r="CY119" s="320">
        <v>0</v>
      </c>
      <c r="CZ119" s="320">
        <v>0</v>
      </c>
      <c r="DA119" s="320">
        <v>0</v>
      </c>
      <c r="DB119" s="320">
        <v>0</v>
      </c>
      <c r="DC119" s="320">
        <v>0</v>
      </c>
      <c r="DD119" s="320">
        <v>0</v>
      </c>
      <c r="DE119" s="320">
        <v>0</v>
      </c>
      <c r="DF119" s="320">
        <v>0</v>
      </c>
      <c r="DG119" s="320">
        <v>0</v>
      </c>
      <c r="DH119" s="320">
        <v>0</v>
      </c>
      <c r="DI119" s="320">
        <v>0</v>
      </c>
      <c r="DJ119" s="320">
        <v>0</v>
      </c>
      <c r="DK119" s="320">
        <v>0</v>
      </c>
      <c r="DL119" s="320">
        <v>0</v>
      </c>
      <c r="DM119" s="320">
        <v>0</v>
      </c>
      <c r="DN119" s="320">
        <v>263250</v>
      </c>
      <c r="DO119" s="320">
        <v>70958</v>
      </c>
      <c r="DP119" s="320">
        <v>192292</v>
      </c>
      <c r="DQ119" s="320">
        <v>0</v>
      </c>
      <c r="DR119" s="320">
        <v>0</v>
      </c>
      <c r="DS119" s="320">
        <v>0</v>
      </c>
      <c r="DT119" s="320">
        <v>263250</v>
      </c>
      <c r="DU119" s="320">
        <v>70958</v>
      </c>
      <c r="DV119" s="320">
        <v>192292</v>
      </c>
      <c r="DW119" s="320">
        <v>-6811</v>
      </c>
      <c r="DX119" s="320">
        <v>0</v>
      </c>
      <c r="DY119" s="320">
        <v>-6811</v>
      </c>
      <c r="DZ119" s="320">
        <v>-465</v>
      </c>
      <c r="EA119" s="320">
        <v>14661</v>
      </c>
      <c r="EB119" s="320">
        <v>745</v>
      </c>
      <c r="EC119" s="320">
        <v>5968</v>
      </c>
      <c r="ED119" s="320">
        <v>0</v>
      </c>
      <c r="EE119" s="320">
        <v>0</v>
      </c>
      <c r="EF119" s="320">
        <v>20349</v>
      </c>
      <c r="EG119" s="320">
        <v>145322</v>
      </c>
      <c r="EH119" s="320">
        <v>22832</v>
      </c>
      <c r="EI119" s="320">
        <v>27116</v>
      </c>
      <c r="EJ119" s="320">
        <v>9171</v>
      </c>
      <c r="EK119" s="320">
        <v>204441</v>
      </c>
      <c r="EL119" s="320">
        <v>-15011</v>
      </c>
      <c r="EM119" s="320">
        <v>504</v>
      </c>
      <c r="EN119" s="320">
        <v>0</v>
      </c>
      <c r="EO119" s="320">
        <v>-17488</v>
      </c>
      <c r="EP119" s="320">
        <v>-1470</v>
      </c>
      <c r="EQ119" s="320">
        <v>-33465</v>
      </c>
      <c r="ER119" s="323">
        <f t="shared" si="40"/>
        <v>283879</v>
      </c>
      <c r="ES119" s="323">
        <f t="shared" si="41"/>
        <v>268868</v>
      </c>
      <c r="ET119" s="323">
        <f t="shared" si="42"/>
        <v>268865</v>
      </c>
      <c r="EU119" s="323">
        <f t="shared" si="35"/>
        <v>15014</v>
      </c>
      <c r="EV119" s="323">
        <f t="shared" si="43"/>
        <v>64427</v>
      </c>
      <c r="EW119" s="323">
        <f t="shared" si="44"/>
        <v>64427</v>
      </c>
      <c r="EX119" s="323">
        <f t="shared" si="45"/>
        <v>64424</v>
      </c>
      <c r="EY119" s="323">
        <f t="shared" si="46"/>
        <v>54429</v>
      </c>
      <c r="EZ119" s="323">
        <f t="shared" si="47"/>
        <v>44248</v>
      </c>
      <c r="FA119" s="323">
        <f t="shared" si="48"/>
        <v>40738</v>
      </c>
      <c r="FB119" s="323">
        <f t="shared" si="36"/>
        <v>3510</v>
      </c>
      <c r="FC119" s="320">
        <v>0</v>
      </c>
      <c r="FD119" s="320">
        <v>366779</v>
      </c>
      <c r="FE119" s="320">
        <v>5656</v>
      </c>
      <c r="FF119" s="320">
        <v>42900</v>
      </c>
      <c r="FG119" s="320">
        <v>2836</v>
      </c>
      <c r="FH119" s="320">
        <v>3251</v>
      </c>
      <c r="FI119" s="320">
        <v>455</v>
      </c>
      <c r="FJ119" s="320">
        <v>421877</v>
      </c>
      <c r="FK119" s="320">
        <v>18059</v>
      </c>
      <c r="FL119" s="320">
        <v>0</v>
      </c>
      <c r="FM119" s="320">
        <v>172</v>
      </c>
      <c r="FN119" s="320">
        <v>0</v>
      </c>
      <c r="FO119" s="320">
        <v>0</v>
      </c>
      <c r="FP119" s="320">
        <v>2137</v>
      </c>
      <c r="FQ119" s="320">
        <v>442245</v>
      </c>
      <c r="FR119" s="320">
        <v>17582</v>
      </c>
      <c r="FS119" s="320">
        <v>0</v>
      </c>
      <c r="FT119" s="320">
        <v>0</v>
      </c>
      <c r="FU119" s="320">
        <v>0</v>
      </c>
      <c r="FV119" s="320">
        <v>284</v>
      </c>
      <c r="FW119" s="320">
        <v>10606</v>
      </c>
      <c r="FX119" s="320">
        <v>27567</v>
      </c>
      <c r="FY119" s="320">
        <v>56039</v>
      </c>
      <c r="FZ119" s="320">
        <v>498284</v>
      </c>
      <c r="GA119" s="320">
        <v>0</v>
      </c>
      <c r="GB119" s="320">
        <v>5752</v>
      </c>
      <c r="GC119" s="320">
        <v>24830</v>
      </c>
      <c r="GD119" s="320">
        <v>1514</v>
      </c>
      <c r="GE119" s="320">
        <v>0</v>
      </c>
      <c r="GF119" s="320">
        <v>0</v>
      </c>
      <c r="GG119" s="320">
        <v>32096</v>
      </c>
      <c r="GH119" s="320">
        <v>0</v>
      </c>
      <c r="GI119" s="320">
        <v>497</v>
      </c>
      <c r="GJ119" s="320">
        <v>163607</v>
      </c>
      <c r="GK119" s="320">
        <v>214249</v>
      </c>
      <c r="GL119" s="320">
        <v>67727</v>
      </c>
      <c r="GM119" s="320">
        <v>0</v>
      </c>
      <c r="GN119" s="320">
        <v>0</v>
      </c>
      <c r="GO119" s="320">
        <v>446080</v>
      </c>
      <c r="GP119" s="320">
        <v>20108</v>
      </c>
      <c r="GQ119" s="320">
        <v>54400</v>
      </c>
      <c r="GR119" s="320">
        <v>-34292</v>
      </c>
      <c r="GS119" s="320">
        <v>20108</v>
      </c>
      <c r="GT119" s="320">
        <v>0</v>
      </c>
      <c r="GU119" s="320">
        <v>284</v>
      </c>
      <c r="GV119" s="325">
        <f t="shared" si="37"/>
        <v>287728</v>
      </c>
      <c r="GW119" s="325">
        <f t="shared" si="38"/>
        <v>45149</v>
      </c>
      <c r="GX119" s="325">
        <f t="shared" si="39"/>
        <v>242579</v>
      </c>
      <c r="GY119" s="315">
        <v>10486</v>
      </c>
      <c r="GZ119" s="315"/>
      <c r="HA119" s="315"/>
      <c r="HB119" s="323">
        <f t="shared" si="49"/>
        <v>25147</v>
      </c>
      <c r="HC119" s="315"/>
      <c r="HD119" s="315"/>
      <c r="HE119" s="315"/>
      <c r="HF119" s="315"/>
      <c r="HG119" s="315"/>
      <c r="HH119" s="315"/>
      <c r="HI119" s="315"/>
      <c r="HJ119" s="315"/>
      <c r="HK119" s="315"/>
      <c r="HL119" s="315"/>
      <c r="HM119" s="315"/>
      <c r="HN119" s="315"/>
      <c r="HO119" s="315"/>
      <c r="HP119" s="315"/>
      <c r="HQ119" s="315"/>
      <c r="HR119" s="315"/>
      <c r="HS119" s="315"/>
      <c r="HT119" s="315"/>
      <c r="HU119" s="315"/>
      <c r="HV119" s="315"/>
      <c r="HW119" s="315"/>
      <c r="HX119" s="315"/>
      <c r="HY119" s="315"/>
      <c r="HZ119" s="315"/>
      <c r="IA119" s="315"/>
      <c r="IB119" s="315"/>
      <c r="IC119" s="315"/>
      <c r="ID119" s="315"/>
      <c r="IE119" s="315"/>
      <c r="IF119" s="315"/>
      <c r="IG119" s="315"/>
      <c r="IH119" s="315"/>
      <c r="II119" s="315"/>
      <c r="IJ119" s="315"/>
      <c r="IK119" s="315"/>
      <c r="IL119" s="315"/>
      <c r="IM119" s="315"/>
      <c r="IN119" s="315"/>
      <c r="IO119" s="315"/>
      <c r="IP119" s="315"/>
      <c r="IQ119" s="315"/>
      <c r="IR119" s="315"/>
      <c r="IS119" s="315"/>
      <c r="IT119" s="315"/>
      <c r="IU119" s="315"/>
      <c r="IV119" s="315"/>
      <c r="IW119" s="315"/>
      <c r="IX119" s="315"/>
      <c r="IY119" s="315"/>
      <c r="IZ119" s="315"/>
      <c r="JA119" s="315"/>
      <c r="JB119" s="315"/>
      <c r="JC119" s="315"/>
      <c r="JD119" s="315"/>
      <c r="JE119" s="315"/>
      <c r="JF119" s="315"/>
      <c r="JG119" s="315"/>
      <c r="JH119" s="315"/>
      <c r="JI119" s="315"/>
      <c r="JJ119" s="315"/>
      <c r="JK119" s="315"/>
      <c r="JL119" s="315"/>
      <c r="JM119" s="315"/>
      <c r="JN119" s="315"/>
      <c r="JO119" s="315"/>
      <c r="JP119" s="315"/>
      <c r="JQ119" s="315"/>
      <c r="JR119" s="315"/>
      <c r="JS119" s="315"/>
      <c r="JT119" s="315"/>
      <c r="JU119" s="315"/>
      <c r="JV119" s="315"/>
      <c r="JW119" s="315"/>
      <c r="JX119" s="315"/>
      <c r="JY119" s="315"/>
      <c r="JZ119" s="315"/>
      <c r="KA119" s="315"/>
      <c r="KB119" s="315"/>
      <c r="KC119" s="315"/>
      <c r="KD119" s="315"/>
      <c r="KE119" s="315"/>
      <c r="KF119" s="315"/>
      <c r="KG119" s="315"/>
      <c r="KH119" s="315"/>
      <c r="KI119" s="315"/>
      <c r="KJ119" s="315"/>
      <c r="KK119" s="315"/>
      <c r="KL119" s="315"/>
      <c r="KM119" s="315"/>
      <c r="KN119" s="315"/>
      <c r="KO119" s="315"/>
      <c r="KP119" s="315"/>
      <c r="KQ119" s="315"/>
      <c r="KR119" s="315"/>
      <c r="KS119" s="315"/>
      <c r="KT119" s="315"/>
      <c r="KU119" s="315"/>
      <c r="KV119" s="315"/>
      <c r="KW119" s="315"/>
      <c r="KX119" s="315"/>
      <c r="KY119" s="315"/>
      <c r="KZ119" s="315"/>
      <c r="LA119" s="315"/>
      <c r="LB119" s="315"/>
      <c r="LC119" s="315"/>
      <c r="LD119" s="315"/>
      <c r="LE119" s="315"/>
      <c r="LF119" s="315"/>
      <c r="LG119" s="315"/>
      <c r="LH119" s="315"/>
      <c r="LI119" s="315"/>
      <c r="LJ119" s="315"/>
      <c r="LK119" s="315"/>
      <c r="LL119" s="315"/>
      <c r="LM119" s="315"/>
      <c r="LN119" s="315"/>
      <c r="LO119" s="315"/>
      <c r="LP119" s="315"/>
      <c r="LQ119" s="315"/>
      <c r="LR119" s="315"/>
      <c r="LS119" s="315"/>
      <c r="LT119" s="315"/>
      <c r="LU119" s="315"/>
      <c r="LV119" s="315"/>
      <c r="LW119" s="315"/>
      <c r="LX119" s="315"/>
      <c r="LY119" s="315"/>
      <c r="LZ119" s="315"/>
      <c r="MA119" s="315"/>
      <c r="MB119" s="315"/>
      <c r="MC119" s="315"/>
      <c r="MD119" s="315"/>
      <c r="ME119" s="315"/>
      <c r="MF119" s="315"/>
      <c r="MG119" s="315"/>
      <c r="MH119" s="315"/>
      <c r="MI119" s="315"/>
      <c r="MJ119" s="315"/>
      <c r="MK119" s="315"/>
      <c r="ML119" s="315"/>
      <c r="MM119" s="315"/>
      <c r="MN119" s="315"/>
      <c r="MO119" s="315"/>
      <c r="MP119" s="315"/>
      <c r="MQ119" s="315"/>
      <c r="MR119" s="315"/>
      <c r="MS119" s="315"/>
      <c r="MT119" s="315"/>
      <c r="MU119" s="315"/>
      <c r="MV119" s="315"/>
      <c r="MW119" s="315"/>
      <c r="MX119" s="315"/>
      <c r="MY119" s="315"/>
      <c r="MZ119" s="315"/>
      <c r="NA119" s="315"/>
      <c r="NB119" s="315"/>
      <c r="NC119" s="315"/>
      <c r="ND119" s="315"/>
      <c r="NE119" s="315"/>
      <c r="NF119" s="315"/>
      <c r="NG119" s="315"/>
      <c r="NH119" s="315"/>
      <c r="NI119" s="315"/>
      <c r="NJ119" s="315"/>
      <c r="NK119" s="315"/>
      <c r="NL119" s="315"/>
      <c r="NM119" s="315"/>
      <c r="NN119" s="315"/>
      <c r="NO119" s="315"/>
      <c r="NP119" s="315"/>
      <c r="NQ119" s="315"/>
      <c r="NR119" s="315"/>
      <c r="NS119" s="315"/>
      <c r="NT119" s="315"/>
      <c r="NU119" s="315"/>
      <c r="NV119" s="315"/>
      <c r="NW119" s="315"/>
      <c r="NX119" s="315"/>
      <c r="NY119" s="315"/>
      <c r="NZ119" s="315"/>
      <c r="OA119" s="315"/>
      <c r="OB119" s="315"/>
      <c r="OC119" s="315"/>
      <c r="OD119" s="315"/>
      <c r="OE119" s="315"/>
      <c r="OF119" s="315"/>
      <c r="OG119" s="315"/>
      <c r="OH119" s="315"/>
      <c r="OI119" s="315"/>
      <c r="OJ119" s="315"/>
      <c r="OK119" s="315"/>
      <c r="OL119" s="315"/>
      <c r="OM119" s="315"/>
      <c r="ON119" s="315"/>
      <c r="OO119" s="315"/>
      <c r="OP119" s="315"/>
      <c r="OQ119" s="315"/>
      <c r="OR119" s="315"/>
      <c r="OS119" s="315"/>
      <c r="OT119" s="315"/>
      <c r="OU119" s="315"/>
      <c r="OV119" s="315"/>
      <c r="OW119" s="315"/>
      <c r="OX119" s="315"/>
      <c r="OY119" s="315"/>
      <c r="OZ119" s="315"/>
      <c r="PA119" s="315"/>
      <c r="PB119" s="315"/>
      <c r="PC119" s="315"/>
      <c r="PD119" s="315"/>
      <c r="PE119" s="315"/>
      <c r="PF119" s="315"/>
      <c r="PG119" s="315"/>
      <c r="PH119" s="315"/>
      <c r="PI119" s="315"/>
      <c r="PJ119" s="315"/>
      <c r="PK119" s="315"/>
      <c r="PL119" s="315"/>
      <c r="PM119" s="315"/>
      <c r="PN119" s="315"/>
      <c r="PO119" s="315"/>
      <c r="PP119" s="315"/>
      <c r="PQ119" s="315"/>
      <c r="PR119" s="315"/>
      <c r="PS119" s="315"/>
      <c r="PT119" s="315"/>
      <c r="PU119" s="315"/>
      <c r="PV119" s="315"/>
      <c r="PW119" s="315"/>
      <c r="PX119" s="315"/>
      <c r="PY119" s="315"/>
      <c r="PZ119" s="315"/>
      <c r="QA119" s="315"/>
      <c r="QB119" s="315"/>
      <c r="QC119" s="315"/>
      <c r="QD119" s="315"/>
      <c r="QE119" s="315"/>
      <c r="QF119" s="315"/>
      <c r="QG119" s="315"/>
      <c r="QH119" s="315"/>
      <c r="QI119" s="315"/>
      <c r="QJ119" s="315"/>
      <c r="QK119" s="315"/>
      <c r="QL119" s="315"/>
      <c r="QM119" s="315"/>
      <c r="QN119" s="315"/>
      <c r="QO119" s="315"/>
      <c r="QP119" s="315"/>
      <c r="QQ119" s="315"/>
      <c r="QR119" s="315"/>
      <c r="QS119" s="315"/>
      <c r="QT119" s="315"/>
      <c r="QU119" s="315"/>
      <c r="QV119" s="315"/>
      <c r="QW119" s="315"/>
      <c r="QX119" s="315"/>
      <c r="QY119" s="315"/>
      <c r="QZ119" s="315"/>
      <c r="RA119" s="315"/>
      <c r="RB119" s="315"/>
      <c r="RC119" s="315"/>
      <c r="RD119" s="315"/>
      <c r="RE119" s="315"/>
      <c r="RF119" s="315"/>
      <c r="RG119" s="315"/>
      <c r="RH119" s="315"/>
      <c r="RI119" s="315"/>
      <c r="RJ119" s="315"/>
      <c r="RK119" s="315"/>
      <c r="RL119" s="315"/>
      <c r="RM119" s="315"/>
      <c r="RN119" s="315"/>
      <c r="RO119" s="315"/>
      <c r="RP119" s="315"/>
      <c r="RQ119" s="315"/>
      <c r="RR119" s="315"/>
      <c r="RS119" s="315"/>
      <c r="RT119" s="315"/>
      <c r="RU119" s="315"/>
      <c r="RV119" s="315"/>
      <c r="RW119" s="315"/>
      <c r="RX119" s="315"/>
      <c r="RY119" s="315"/>
      <c r="RZ119" s="315"/>
      <c r="SA119" s="315"/>
      <c r="SB119" s="315"/>
      <c r="SC119" s="315"/>
      <c r="SD119" s="315"/>
      <c r="SE119" s="315"/>
      <c r="SF119" s="315"/>
      <c r="SG119" s="315"/>
      <c r="SH119" s="315"/>
      <c r="SI119" s="315"/>
      <c r="SJ119" s="315"/>
      <c r="SK119" s="315"/>
      <c r="SL119" s="315"/>
      <c r="SM119" s="315"/>
      <c r="SN119" s="315"/>
      <c r="SO119" s="315"/>
      <c r="SP119" s="315"/>
      <c r="SQ119" s="315"/>
      <c r="SR119" s="315"/>
      <c r="SS119" s="315"/>
      <c r="ST119" s="315"/>
      <c r="SU119" s="315"/>
      <c r="SV119" s="315"/>
      <c r="SW119" s="315"/>
      <c r="SX119" s="315"/>
      <c r="SY119" s="315"/>
      <c r="SZ119" s="315"/>
      <c r="TA119" s="315"/>
      <c r="TB119" s="315"/>
      <c r="TC119" s="315"/>
      <c r="TD119" s="315"/>
      <c r="TE119" s="315"/>
      <c r="TF119" s="315"/>
      <c r="TG119" s="315"/>
      <c r="TH119" s="315"/>
      <c r="TI119" s="315"/>
      <c r="TJ119" s="315"/>
      <c r="TK119" s="315"/>
      <c r="TL119" s="315"/>
      <c r="TM119" s="315"/>
      <c r="TN119" s="315"/>
      <c r="TO119" s="315"/>
      <c r="TP119" s="315"/>
      <c r="TQ119" s="315"/>
      <c r="TR119" s="315"/>
      <c r="TS119" s="315"/>
      <c r="TT119" s="315"/>
      <c r="TU119" s="315"/>
      <c r="TV119" s="315"/>
      <c r="TW119" s="315"/>
      <c r="TX119" s="315"/>
      <c r="TY119" s="315"/>
      <c r="TZ119" s="315"/>
      <c r="UA119" s="315"/>
      <c r="UB119" s="315"/>
      <c r="UC119" s="315"/>
      <c r="UD119" s="315"/>
    </row>
    <row r="120" spans="1:550" s="320" customFormat="1">
      <c r="A120" s="28" t="s">
        <v>618</v>
      </c>
      <c r="B120" s="28" t="s">
        <v>600</v>
      </c>
      <c r="C120" s="29" t="s">
        <v>242</v>
      </c>
      <c r="D120" s="29" t="s">
        <v>259</v>
      </c>
      <c r="E120" s="105" t="s">
        <v>185</v>
      </c>
      <c r="F120" s="31">
        <v>12</v>
      </c>
      <c r="G120" s="320">
        <v>86210</v>
      </c>
      <c r="H120" s="320">
        <v>36602</v>
      </c>
      <c r="I120" s="320">
        <v>3700</v>
      </c>
      <c r="J120" s="320">
        <v>12041</v>
      </c>
      <c r="K120" s="320">
        <v>187090</v>
      </c>
      <c r="L120" s="320">
        <v>209179</v>
      </c>
      <c r="M120" s="320">
        <v>20511</v>
      </c>
      <c r="N120" s="320">
        <v>-17816</v>
      </c>
      <c r="O120" s="320">
        <v>19140</v>
      </c>
      <c r="P120" s="320">
        <v>1324</v>
      </c>
      <c r="Q120" s="320">
        <v>-520</v>
      </c>
      <c r="R120" s="320">
        <v>804</v>
      </c>
      <c r="S120" s="320">
        <v>21315</v>
      </c>
      <c r="T120" s="320">
        <v>18374</v>
      </c>
      <c r="U120" s="320">
        <v>-37694</v>
      </c>
      <c r="V120" s="320">
        <v>40696</v>
      </c>
      <c r="W120" s="320">
        <v>3002</v>
      </c>
      <c r="X120" s="320">
        <v>0</v>
      </c>
      <c r="Y120" s="320">
        <v>3002</v>
      </c>
      <c r="Z120" s="320">
        <v>21376</v>
      </c>
      <c r="AA120" s="320">
        <v>0</v>
      </c>
      <c r="AB120" s="320">
        <v>0</v>
      </c>
      <c r="AC120" s="320">
        <v>0</v>
      </c>
      <c r="AD120" s="320">
        <v>0</v>
      </c>
      <c r="AE120" s="320">
        <v>0</v>
      </c>
      <c r="AF120" s="320">
        <v>0</v>
      </c>
      <c r="AG120" s="320">
        <v>0</v>
      </c>
      <c r="AH120" s="320">
        <v>0</v>
      </c>
      <c r="AI120" s="320">
        <v>10658</v>
      </c>
      <c r="AJ120" s="320">
        <v>4195</v>
      </c>
      <c r="AK120" s="320">
        <v>14853</v>
      </c>
      <c r="AL120" s="320">
        <v>2553</v>
      </c>
      <c r="AM120" s="320">
        <v>520</v>
      </c>
      <c r="AN120" s="320">
        <v>3073</v>
      </c>
      <c r="AO120" s="320">
        <v>0</v>
      </c>
      <c r="AP120" s="320">
        <v>0</v>
      </c>
      <c r="AQ120" s="320">
        <v>0</v>
      </c>
      <c r="AR120" s="320">
        <v>0</v>
      </c>
      <c r="AS120" s="320">
        <v>0</v>
      </c>
      <c r="AT120" s="320">
        <v>0</v>
      </c>
      <c r="AU120" s="320">
        <v>52096</v>
      </c>
      <c r="AV120" s="320">
        <v>-55510</v>
      </c>
      <c r="AW120" s="320">
        <v>0</v>
      </c>
      <c r="AX120" s="320">
        <v>64031</v>
      </c>
      <c r="AY120" s="320">
        <v>8521</v>
      </c>
      <c r="AZ120" s="320">
        <v>0</v>
      </c>
      <c r="BA120" s="320">
        <v>8521</v>
      </c>
      <c r="BB120" s="320">
        <v>60617</v>
      </c>
      <c r="BC120" s="320">
        <v>107137</v>
      </c>
      <c r="BD120" s="320">
        <v>10658</v>
      </c>
      <c r="BE120" s="320">
        <v>45764</v>
      </c>
      <c r="BF120" s="320">
        <v>14853</v>
      </c>
      <c r="BG120" s="320">
        <v>-61373</v>
      </c>
      <c r="BH120" s="320">
        <v>4195</v>
      </c>
      <c r="BI120" s="320">
        <v>259236</v>
      </c>
      <c r="BJ120" s="320">
        <v>-14300</v>
      </c>
      <c r="BK120" s="320">
        <v>-64031</v>
      </c>
      <c r="BL120" s="320">
        <v>-78331</v>
      </c>
      <c r="BM120" s="320">
        <v>-78331</v>
      </c>
      <c r="BN120" s="320">
        <v>180905</v>
      </c>
      <c r="BO120" s="320">
        <v>91254</v>
      </c>
      <c r="BP120" s="320">
        <v>3061</v>
      </c>
      <c r="BQ120" s="320">
        <v>88193</v>
      </c>
      <c r="BR120" s="320">
        <v>8720</v>
      </c>
      <c r="BS120" s="320">
        <v>1538</v>
      </c>
      <c r="BT120" s="320">
        <v>7182</v>
      </c>
      <c r="BU120" s="320">
        <v>40488</v>
      </c>
      <c r="BV120" s="320">
        <v>30904</v>
      </c>
      <c r="BW120" s="320">
        <v>9584</v>
      </c>
      <c r="BX120" s="320">
        <v>16430</v>
      </c>
      <c r="BY120" s="320">
        <v>4971</v>
      </c>
      <c r="BZ120" s="320">
        <v>11459</v>
      </c>
      <c r="CA120" s="320">
        <v>8427</v>
      </c>
      <c r="CB120" s="320">
        <v>4288</v>
      </c>
      <c r="CC120" s="320">
        <v>4139</v>
      </c>
      <c r="CD120" s="320">
        <v>7397</v>
      </c>
      <c r="CE120" s="320">
        <v>265</v>
      </c>
      <c r="CF120" s="320">
        <v>7132</v>
      </c>
      <c r="CJ120" s="320">
        <v>65272</v>
      </c>
      <c r="CK120" s="320">
        <v>13557</v>
      </c>
      <c r="CL120" s="320">
        <v>51715</v>
      </c>
      <c r="CM120" s="320">
        <v>0</v>
      </c>
      <c r="CN120" s="320">
        <v>0</v>
      </c>
      <c r="CO120" s="320">
        <v>0</v>
      </c>
      <c r="CP120" s="320">
        <v>688</v>
      </c>
      <c r="CQ120" s="320">
        <v>949</v>
      </c>
      <c r="CR120" s="320">
        <v>-261</v>
      </c>
      <c r="CS120" s="320">
        <v>3376</v>
      </c>
      <c r="CT120" s="320">
        <v>90</v>
      </c>
      <c r="CU120" s="320">
        <v>3286</v>
      </c>
      <c r="CV120" s="320">
        <v>6498</v>
      </c>
      <c r="CW120" s="320">
        <v>0</v>
      </c>
      <c r="CX120" s="320">
        <v>6498</v>
      </c>
      <c r="CY120" s="320">
        <v>0</v>
      </c>
      <c r="CZ120" s="320">
        <v>0</v>
      </c>
      <c r="DA120" s="320">
        <v>0</v>
      </c>
      <c r="DB120" s="320">
        <v>0</v>
      </c>
      <c r="DC120" s="320">
        <v>0</v>
      </c>
      <c r="DD120" s="320">
        <v>0</v>
      </c>
      <c r="DE120" s="320">
        <v>0</v>
      </c>
      <c r="DF120" s="320">
        <v>0</v>
      </c>
      <c r="DG120" s="320">
        <v>0</v>
      </c>
      <c r="DH120" s="320">
        <v>0</v>
      </c>
      <c r="DI120" s="320">
        <v>0</v>
      </c>
      <c r="DJ120" s="320">
        <v>0</v>
      </c>
      <c r="DK120" s="320">
        <v>0</v>
      </c>
      <c r="DL120" s="320">
        <v>0</v>
      </c>
      <c r="DM120" s="320">
        <v>0</v>
      </c>
      <c r="DN120" s="320">
        <v>248550</v>
      </c>
      <c r="DO120" s="320">
        <v>59623</v>
      </c>
      <c r="DP120" s="320">
        <v>188927</v>
      </c>
      <c r="DQ120" s="320">
        <v>53825</v>
      </c>
      <c r="DR120" s="320">
        <v>23098</v>
      </c>
      <c r="DS120" s="320">
        <v>30727</v>
      </c>
      <c r="DT120" s="320">
        <v>302375</v>
      </c>
      <c r="DU120" s="320">
        <v>82721</v>
      </c>
      <c r="DV120" s="320">
        <v>219654</v>
      </c>
      <c r="DW120" s="320">
        <v>-6826</v>
      </c>
      <c r="DX120" s="320">
        <v>0</v>
      </c>
      <c r="DY120" s="320">
        <v>-6826</v>
      </c>
      <c r="DZ120" s="320">
        <v>0</v>
      </c>
      <c r="EA120" s="320">
        <v>13630</v>
      </c>
      <c r="EB120" s="320">
        <v>1017</v>
      </c>
      <c r="EC120" s="320">
        <v>3507</v>
      </c>
      <c r="ED120" s="320">
        <v>0</v>
      </c>
      <c r="EE120" s="320">
        <v>0</v>
      </c>
      <c r="EF120" s="320">
        <v>16120</v>
      </c>
      <c r="EG120" s="320">
        <v>123352</v>
      </c>
      <c r="EH120" s="320">
        <v>29308</v>
      </c>
      <c r="EI120" s="320">
        <v>34430</v>
      </c>
      <c r="EJ120" s="320">
        <v>0</v>
      </c>
      <c r="EK120" s="320">
        <v>187090</v>
      </c>
      <c r="EL120" s="320">
        <v>-55510</v>
      </c>
      <c r="EM120" s="320">
        <v>11584</v>
      </c>
      <c r="EN120" s="320">
        <v>0</v>
      </c>
      <c r="EO120" s="320">
        <v>-29203</v>
      </c>
      <c r="EP120" s="320">
        <v>3319</v>
      </c>
      <c r="EQ120" s="320">
        <v>-69810</v>
      </c>
      <c r="ER120" s="323">
        <f t="shared" si="40"/>
        <v>319512</v>
      </c>
      <c r="ES120" s="323">
        <f t="shared" si="41"/>
        <v>264002</v>
      </c>
      <c r="ET120" s="323">
        <f t="shared" si="42"/>
        <v>264002</v>
      </c>
      <c r="EU120" s="323">
        <f t="shared" si="35"/>
        <v>55510</v>
      </c>
      <c r="EV120" s="323">
        <f t="shared" si="43"/>
        <v>76912</v>
      </c>
      <c r="EW120" s="323">
        <f t="shared" si="44"/>
        <v>53814</v>
      </c>
      <c r="EX120" s="323">
        <f t="shared" si="45"/>
        <v>53814</v>
      </c>
      <c r="EY120" s="323">
        <f t="shared" si="46"/>
        <v>51715</v>
      </c>
      <c r="EZ120" s="323">
        <f t="shared" si="47"/>
        <v>94313</v>
      </c>
      <c r="FA120" s="323">
        <f t="shared" si="48"/>
        <v>54002</v>
      </c>
      <c r="FB120" s="323">
        <f t="shared" si="36"/>
        <v>40311</v>
      </c>
      <c r="FC120" s="320">
        <v>278319</v>
      </c>
      <c r="FD120" s="320">
        <v>273064</v>
      </c>
      <c r="FE120" s="320">
        <v>9093</v>
      </c>
      <c r="FF120" s="320">
        <v>26567</v>
      </c>
      <c r="FG120" s="320">
        <v>7672</v>
      </c>
      <c r="FH120" s="320">
        <v>9392</v>
      </c>
      <c r="FI120" s="320">
        <v>7187</v>
      </c>
      <c r="FJ120" s="320">
        <v>611294</v>
      </c>
      <c r="FK120" s="320">
        <v>26</v>
      </c>
      <c r="FL120" s="320">
        <v>0</v>
      </c>
      <c r="FM120" s="320">
        <v>1187</v>
      </c>
      <c r="FN120" s="320">
        <v>0</v>
      </c>
      <c r="FO120" s="320">
        <v>3382</v>
      </c>
      <c r="FP120" s="320">
        <v>3073</v>
      </c>
      <c r="FQ120" s="320">
        <v>618962</v>
      </c>
      <c r="FR120" s="320">
        <v>40152</v>
      </c>
      <c r="FS120" s="320">
        <v>0</v>
      </c>
      <c r="FT120" s="320">
        <v>800</v>
      </c>
      <c r="FU120" s="320">
        <v>0</v>
      </c>
      <c r="FV120" s="320">
        <v>987</v>
      </c>
      <c r="FW120" s="320">
        <v>20658</v>
      </c>
      <c r="FX120" s="320">
        <v>14337</v>
      </c>
      <c r="FY120" s="320">
        <v>76934</v>
      </c>
      <c r="FZ120" s="320">
        <v>695896</v>
      </c>
      <c r="GA120" s="320">
        <v>0</v>
      </c>
      <c r="GB120" s="320">
        <v>44237</v>
      </c>
      <c r="GC120" s="320">
        <v>25468</v>
      </c>
      <c r="GD120" s="320">
        <v>1750</v>
      </c>
      <c r="GE120" s="320">
        <v>18049</v>
      </c>
      <c r="GF120" s="320">
        <v>0</v>
      </c>
      <c r="GG120" s="320">
        <v>89504</v>
      </c>
      <c r="GH120" s="320">
        <v>0</v>
      </c>
      <c r="GI120" s="320">
        <v>0</v>
      </c>
      <c r="GJ120" s="320">
        <v>115549</v>
      </c>
      <c r="GK120" s="320">
        <v>193143</v>
      </c>
      <c r="GL120" s="320">
        <v>56179</v>
      </c>
      <c r="GM120" s="320">
        <v>0</v>
      </c>
      <c r="GN120" s="320">
        <v>0</v>
      </c>
      <c r="GO120" s="320">
        <v>364871</v>
      </c>
      <c r="GP120" s="320">
        <v>241522</v>
      </c>
      <c r="GQ120" s="320">
        <v>60617</v>
      </c>
      <c r="GR120" s="320">
        <v>180905</v>
      </c>
      <c r="GS120" s="320">
        <v>241522</v>
      </c>
      <c r="GT120" s="320">
        <v>278319</v>
      </c>
      <c r="GU120" s="320">
        <v>987</v>
      </c>
      <c r="GV120" s="325">
        <f t="shared" si="37"/>
        <v>293559</v>
      </c>
      <c r="GW120" s="325">
        <f t="shared" si="38"/>
        <v>54489</v>
      </c>
      <c r="GX120" s="325">
        <f t="shared" si="39"/>
        <v>239070</v>
      </c>
      <c r="GY120" s="320">
        <v>8102</v>
      </c>
      <c r="HB120" s="323">
        <f t="shared" si="49"/>
        <v>21732</v>
      </c>
    </row>
    <row r="121" spans="1:550" s="320" customFormat="1">
      <c r="A121" s="28" t="s">
        <v>619</v>
      </c>
      <c r="B121" s="28" t="s">
        <v>600</v>
      </c>
      <c r="C121" s="29" t="s">
        <v>242</v>
      </c>
      <c r="D121" s="29" t="s">
        <v>260</v>
      </c>
      <c r="E121" s="105" t="s">
        <v>185</v>
      </c>
      <c r="F121" s="31">
        <v>12</v>
      </c>
      <c r="G121" s="320">
        <v>94750</v>
      </c>
      <c r="H121" s="320">
        <v>41288</v>
      </c>
      <c r="I121" s="320">
        <v>1800</v>
      </c>
      <c r="J121" s="320">
        <v>12048</v>
      </c>
      <c r="K121" s="320">
        <v>192465</v>
      </c>
      <c r="L121" s="320">
        <v>207775</v>
      </c>
      <c r="M121" s="320">
        <v>21381</v>
      </c>
      <c r="N121" s="320">
        <v>18692</v>
      </c>
      <c r="O121" s="320">
        <v>-15020</v>
      </c>
      <c r="P121" s="320">
        <v>3672</v>
      </c>
      <c r="Q121" s="320">
        <v>-9</v>
      </c>
      <c r="R121" s="320">
        <v>3663</v>
      </c>
      <c r="S121" s="320">
        <v>25044</v>
      </c>
      <c r="T121" s="320">
        <v>1126</v>
      </c>
      <c r="U121" s="320">
        <v>-2202</v>
      </c>
      <c r="V121" s="320">
        <v>2682</v>
      </c>
      <c r="W121" s="320">
        <v>480</v>
      </c>
      <c r="X121" s="320">
        <v>-9</v>
      </c>
      <c r="Y121" s="320">
        <v>471</v>
      </c>
      <c r="Z121" s="320">
        <v>1597</v>
      </c>
      <c r="AA121" s="320">
        <v>797</v>
      </c>
      <c r="AB121" s="320">
        <v>-155</v>
      </c>
      <c r="AC121" s="320">
        <v>0</v>
      </c>
      <c r="AD121" s="320">
        <v>-155</v>
      </c>
      <c r="AE121" s="320">
        <v>642</v>
      </c>
      <c r="AF121" s="320">
        <v>68</v>
      </c>
      <c r="AG121" s="320">
        <v>0</v>
      </c>
      <c r="AH121" s="320">
        <v>68</v>
      </c>
      <c r="AI121" s="320">
        <v>0</v>
      </c>
      <c r="AJ121" s="320">
        <v>163</v>
      </c>
      <c r="AK121" s="320">
        <v>163</v>
      </c>
      <c r="AL121" s="320">
        <v>2651</v>
      </c>
      <c r="AM121" s="320">
        <v>12</v>
      </c>
      <c r="AN121" s="320">
        <v>2663</v>
      </c>
      <c r="AO121" s="320">
        <v>1367</v>
      </c>
      <c r="AP121" s="320">
        <v>6</v>
      </c>
      <c r="AQ121" s="320">
        <v>1373</v>
      </c>
      <c r="AR121" s="320">
        <v>0</v>
      </c>
      <c r="AS121" s="320">
        <v>0</v>
      </c>
      <c r="AT121" s="320">
        <v>0</v>
      </c>
      <c r="AU121" s="320">
        <v>27389.8</v>
      </c>
      <c r="AV121" s="320">
        <v>16490</v>
      </c>
      <c r="AW121" s="320">
        <v>0</v>
      </c>
      <c r="AX121" s="320">
        <v>-12330</v>
      </c>
      <c r="AY121" s="320">
        <v>4160</v>
      </c>
      <c r="AZ121" s="320">
        <v>0</v>
      </c>
      <c r="BA121" s="320">
        <v>4160</v>
      </c>
      <c r="BB121" s="320">
        <v>31549.8</v>
      </c>
      <c r="BC121" s="320">
        <v>99894</v>
      </c>
      <c r="BD121" s="320">
        <v>865</v>
      </c>
      <c r="BE121" s="320">
        <v>30677</v>
      </c>
      <c r="BF121" s="320">
        <v>873</v>
      </c>
      <c r="BG121" s="320">
        <v>-69217</v>
      </c>
      <c r="BH121" s="320">
        <v>8</v>
      </c>
      <c r="BI121" s="320">
        <v>340621</v>
      </c>
      <c r="BJ121" s="320">
        <v>-2173</v>
      </c>
      <c r="BK121" s="320">
        <v>12330</v>
      </c>
      <c r="BL121" s="320">
        <v>10157</v>
      </c>
      <c r="BM121" s="320">
        <v>10157</v>
      </c>
      <c r="BN121" s="320">
        <v>350778</v>
      </c>
      <c r="BO121" s="320">
        <v>89306</v>
      </c>
      <c r="BP121" s="320">
        <v>1415</v>
      </c>
      <c r="BQ121" s="320">
        <v>87891</v>
      </c>
      <c r="BR121" s="320">
        <v>17667</v>
      </c>
      <c r="BS121" s="320">
        <v>3170</v>
      </c>
      <c r="BT121" s="320">
        <v>14497</v>
      </c>
      <c r="BU121" s="320">
        <v>35613</v>
      </c>
      <c r="BV121" s="320">
        <v>27712</v>
      </c>
      <c r="BW121" s="320">
        <v>7901</v>
      </c>
      <c r="BX121" s="320">
        <v>13069</v>
      </c>
      <c r="BY121" s="320">
        <v>3690</v>
      </c>
      <c r="BZ121" s="320">
        <v>9379</v>
      </c>
      <c r="CA121" s="320">
        <v>5974</v>
      </c>
      <c r="CB121" s="320">
        <v>3528</v>
      </c>
      <c r="CC121" s="320">
        <v>2446</v>
      </c>
      <c r="CD121" s="320">
        <v>15374</v>
      </c>
      <c r="CE121" s="320">
        <v>5770</v>
      </c>
      <c r="CF121" s="320">
        <v>9604</v>
      </c>
      <c r="CJ121" s="320">
        <v>65381</v>
      </c>
      <c r="CK121" s="320">
        <v>10072</v>
      </c>
      <c r="CL121" s="320">
        <v>55309</v>
      </c>
      <c r="CM121" s="320">
        <v>830</v>
      </c>
      <c r="CN121" s="320">
        <v>427</v>
      </c>
      <c r="CO121" s="320">
        <v>403</v>
      </c>
      <c r="CP121" s="320">
        <v>2208</v>
      </c>
      <c r="CQ121" s="320">
        <v>841</v>
      </c>
      <c r="CR121" s="320">
        <v>1367</v>
      </c>
      <c r="CS121" s="320">
        <v>2614</v>
      </c>
      <c r="CT121" s="320">
        <v>34</v>
      </c>
      <c r="CU121" s="320">
        <v>2580</v>
      </c>
      <c r="CV121" s="320">
        <v>844</v>
      </c>
      <c r="CW121" s="320">
        <v>28</v>
      </c>
      <c r="CX121" s="320">
        <v>816</v>
      </c>
      <c r="CY121" s="320">
        <v>0</v>
      </c>
      <c r="CZ121" s="320">
        <v>0</v>
      </c>
      <c r="DA121" s="320">
        <v>0</v>
      </c>
      <c r="DB121" s="320">
        <v>0</v>
      </c>
      <c r="DC121" s="320">
        <v>0</v>
      </c>
      <c r="DD121" s="320">
        <v>0</v>
      </c>
      <c r="DE121" s="320">
        <v>0</v>
      </c>
      <c r="DF121" s="320">
        <v>0</v>
      </c>
      <c r="DG121" s="320">
        <v>593</v>
      </c>
      <c r="DH121" s="320">
        <v>0</v>
      </c>
      <c r="DI121" s="320">
        <v>593</v>
      </c>
      <c r="DJ121" s="320">
        <v>0</v>
      </c>
      <c r="DK121" s="320">
        <v>0</v>
      </c>
      <c r="DL121" s="320">
        <v>0</v>
      </c>
      <c r="DM121" s="320">
        <v>0</v>
      </c>
      <c r="DN121" s="320">
        <v>249473</v>
      </c>
      <c r="DO121" s="320">
        <v>56687</v>
      </c>
      <c r="DP121" s="320">
        <v>192786</v>
      </c>
      <c r="DQ121" s="320">
        <v>19696</v>
      </c>
      <c r="DR121" s="320">
        <v>15597</v>
      </c>
      <c r="DS121" s="320">
        <v>4099</v>
      </c>
      <c r="DT121" s="320">
        <v>269169</v>
      </c>
      <c r="DU121" s="320">
        <v>72284</v>
      </c>
      <c r="DV121" s="320">
        <v>196885</v>
      </c>
      <c r="DW121" s="320">
        <v>-1799</v>
      </c>
      <c r="DX121" s="320">
        <v>0</v>
      </c>
      <c r="DY121" s="320">
        <v>-1799</v>
      </c>
      <c r="DZ121" s="320">
        <v>0</v>
      </c>
      <c r="EA121" s="320">
        <v>11643</v>
      </c>
      <c r="EB121" s="320">
        <v>205</v>
      </c>
      <c r="EC121" s="320">
        <v>4000</v>
      </c>
      <c r="ED121" s="320">
        <v>8</v>
      </c>
      <c r="EE121" s="320">
        <v>81</v>
      </c>
      <c r="EF121" s="320">
        <v>15349</v>
      </c>
      <c r="EG121" s="320">
        <v>122802</v>
      </c>
      <c r="EH121" s="320">
        <v>34637</v>
      </c>
      <c r="EI121" s="320">
        <v>35026</v>
      </c>
      <c r="EJ121" s="320">
        <v>38058</v>
      </c>
      <c r="EK121" s="320">
        <v>230523</v>
      </c>
      <c r="EL121" s="320">
        <v>16490</v>
      </c>
      <c r="EM121" s="320">
        <v>6163</v>
      </c>
      <c r="EN121" s="320">
        <v>0</v>
      </c>
      <c r="EO121" s="320">
        <v>-8336</v>
      </c>
      <c r="EP121" s="320">
        <v>0</v>
      </c>
      <c r="EQ121" s="320">
        <v>14317</v>
      </c>
      <c r="ER121" s="323">
        <f t="shared" si="40"/>
        <v>284812</v>
      </c>
      <c r="ES121" s="323">
        <f t="shared" si="41"/>
        <v>301302</v>
      </c>
      <c r="ET121" s="323">
        <f t="shared" si="42"/>
        <v>301274</v>
      </c>
      <c r="EU121" s="323">
        <f t="shared" si="35"/>
        <v>-16462</v>
      </c>
      <c r="EV121" s="323">
        <f t="shared" si="43"/>
        <v>70779</v>
      </c>
      <c r="EW121" s="323">
        <f t="shared" si="44"/>
        <v>55182</v>
      </c>
      <c r="EX121" s="323">
        <f t="shared" si="45"/>
        <v>55154</v>
      </c>
      <c r="EY121" s="323">
        <f t="shared" si="46"/>
        <v>55309</v>
      </c>
      <c r="EZ121" s="323">
        <f t="shared" si="47"/>
        <v>55309</v>
      </c>
      <c r="FA121" s="323">
        <f t="shared" si="48"/>
        <v>43309</v>
      </c>
      <c r="FB121" s="323">
        <f t="shared" si="36"/>
        <v>12000</v>
      </c>
      <c r="FC121" s="320">
        <v>165714</v>
      </c>
      <c r="FD121" s="320">
        <v>294493</v>
      </c>
      <c r="FE121" s="320">
        <v>13800</v>
      </c>
      <c r="FF121" s="320">
        <v>142710</v>
      </c>
      <c r="FG121" s="320">
        <v>566</v>
      </c>
      <c r="FH121" s="320">
        <v>2867</v>
      </c>
      <c r="FI121" s="320">
        <v>84424</v>
      </c>
      <c r="FJ121" s="320">
        <v>704574</v>
      </c>
      <c r="FK121" s="320">
        <v>903</v>
      </c>
      <c r="FL121" s="320">
        <v>3843</v>
      </c>
      <c r="FM121" s="320">
        <v>403</v>
      </c>
      <c r="FN121" s="320">
        <v>0</v>
      </c>
      <c r="FO121" s="320">
        <v>0</v>
      </c>
      <c r="FP121" s="320">
        <v>885</v>
      </c>
      <c r="FQ121" s="320">
        <v>710608</v>
      </c>
      <c r="FR121" s="320">
        <v>0</v>
      </c>
      <c r="FS121" s="320">
        <v>0</v>
      </c>
      <c r="FT121" s="320">
        <v>1483</v>
      </c>
      <c r="FU121" s="320">
        <v>0</v>
      </c>
      <c r="FV121" s="320">
        <v>776</v>
      </c>
      <c r="FW121" s="320">
        <v>13116</v>
      </c>
      <c r="FX121" s="320">
        <v>0</v>
      </c>
      <c r="FY121" s="320">
        <v>15375</v>
      </c>
      <c r="FZ121" s="320">
        <v>725983</v>
      </c>
      <c r="GA121" s="320">
        <v>7676</v>
      </c>
      <c r="GB121" s="320">
        <v>14787</v>
      </c>
      <c r="GC121" s="320">
        <v>21495</v>
      </c>
      <c r="GD121" s="320">
        <v>0</v>
      </c>
      <c r="GE121" s="320">
        <v>0</v>
      </c>
      <c r="GF121" s="320">
        <v>0</v>
      </c>
      <c r="GG121" s="320">
        <v>43958</v>
      </c>
      <c r="GH121" s="320">
        <v>0</v>
      </c>
      <c r="GI121" s="320">
        <v>456</v>
      </c>
      <c r="GJ121" s="320">
        <v>111740</v>
      </c>
      <c r="GK121" s="320">
        <v>152138</v>
      </c>
      <c r="GL121" s="320">
        <v>35363</v>
      </c>
      <c r="GM121" s="320">
        <v>0</v>
      </c>
      <c r="GN121" s="320">
        <v>0</v>
      </c>
      <c r="GO121" s="320">
        <v>299697</v>
      </c>
      <c r="GP121" s="320">
        <v>382328</v>
      </c>
      <c r="GQ121" s="320">
        <v>31550</v>
      </c>
      <c r="GR121" s="320">
        <v>350778</v>
      </c>
      <c r="GS121" s="320">
        <v>382328</v>
      </c>
      <c r="GT121" s="320">
        <v>165714</v>
      </c>
      <c r="GU121" s="320">
        <v>776</v>
      </c>
      <c r="GV121" s="325">
        <f t="shared" si="37"/>
        <v>209964</v>
      </c>
      <c r="GW121" s="325">
        <f t="shared" si="38"/>
        <v>0</v>
      </c>
      <c r="GX121" s="325">
        <f t="shared" si="39"/>
        <v>209964</v>
      </c>
      <c r="GY121" s="320">
        <v>7490</v>
      </c>
      <c r="HB121" s="323">
        <f t="shared" si="49"/>
        <v>19133</v>
      </c>
    </row>
    <row r="122" spans="1:550" s="320" customFormat="1">
      <c r="A122" s="28" t="s">
        <v>620</v>
      </c>
      <c r="B122" s="28" t="s">
        <v>600</v>
      </c>
      <c r="C122" s="29" t="s">
        <v>242</v>
      </c>
      <c r="D122" s="29" t="s">
        <v>261</v>
      </c>
      <c r="E122" s="105" t="s">
        <v>185</v>
      </c>
      <c r="F122" s="31">
        <v>12</v>
      </c>
      <c r="G122" s="320">
        <v>136450</v>
      </c>
      <c r="H122" s="320">
        <v>62802</v>
      </c>
      <c r="I122" s="320">
        <v>5500</v>
      </c>
      <c r="J122" s="320">
        <v>18169</v>
      </c>
      <c r="K122" s="320">
        <v>316519</v>
      </c>
      <c r="L122" s="320">
        <v>362405</v>
      </c>
      <c r="M122" s="320">
        <v>25155</v>
      </c>
      <c r="N122" s="320">
        <v>-34177</v>
      </c>
      <c r="O122" s="320">
        <v>35917</v>
      </c>
      <c r="P122" s="320">
        <v>1740</v>
      </c>
      <c r="Q122" s="320">
        <v>-992</v>
      </c>
      <c r="R122" s="320">
        <v>748</v>
      </c>
      <c r="S122" s="320">
        <v>25903</v>
      </c>
      <c r="T122" s="320">
        <v>8724</v>
      </c>
      <c r="U122" s="320">
        <v>2686</v>
      </c>
      <c r="V122" s="320">
        <v>-146</v>
      </c>
      <c r="W122" s="320">
        <v>2540</v>
      </c>
      <c r="X122" s="320">
        <v>-201</v>
      </c>
      <c r="Y122" s="320">
        <v>2339</v>
      </c>
      <c r="Z122" s="320">
        <v>11063</v>
      </c>
      <c r="AA122" s="320">
        <v>0</v>
      </c>
      <c r="AB122" s="320">
        <v>0</v>
      </c>
      <c r="AC122" s="320">
        <v>0</v>
      </c>
      <c r="AD122" s="320">
        <v>0</v>
      </c>
      <c r="AE122" s="320">
        <v>0</v>
      </c>
      <c r="AF122" s="320">
        <v>0</v>
      </c>
      <c r="AG122" s="320">
        <v>0</v>
      </c>
      <c r="AH122" s="320">
        <v>0</v>
      </c>
      <c r="AI122" s="320">
        <v>20995</v>
      </c>
      <c r="AJ122" s="320">
        <v>-6133</v>
      </c>
      <c r="AK122" s="320">
        <v>14862</v>
      </c>
      <c r="AL122" s="320">
        <v>0</v>
      </c>
      <c r="AM122" s="320">
        <v>0</v>
      </c>
      <c r="AN122" s="320">
        <v>0</v>
      </c>
      <c r="AO122" s="320">
        <v>0</v>
      </c>
      <c r="AP122" s="320">
        <v>0</v>
      </c>
      <c r="AQ122" s="320">
        <v>0</v>
      </c>
      <c r="AR122" s="320">
        <v>0</v>
      </c>
      <c r="AS122" s="320">
        <v>0</v>
      </c>
      <c r="AT122" s="320">
        <v>0</v>
      </c>
      <c r="AU122" s="320">
        <v>54874</v>
      </c>
      <c r="AV122" s="320">
        <v>-31491</v>
      </c>
      <c r="AW122" s="320">
        <v>0</v>
      </c>
      <c r="AX122" s="320">
        <v>28445</v>
      </c>
      <c r="AY122" s="320">
        <v>-3046</v>
      </c>
      <c r="AZ122" s="320">
        <v>0</v>
      </c>
      <c r="BA122" s="320">
        <v>-3046</v>
      </c>
      <c r="BB122" s="320">
        <v>51828</v>
      </c>
      <c r="BC122" s="320">
        <v>145174</v>
      </c>
      <c r="BD122" s="320">
        <v>20995</v>
      </c>
      <c r="BE122" s="320">
        <v>36966</v>
      </c>
      <c r="BF122" s="320">
        <v>14862</v>
      </c>
      <c r="BG122" s="320">
        <v>-108208</v>
      </c>
      <c r="BH122" s="320">
        <v>-6133</v>
      </c>
      <c r="BI122" s="320">
        <v>469802</v>
      </c>
      <c r="BJ122" s="320">
        <v>-85532</v>
      </c>
      <c r="BK122" s="320">
        <v>-28445</v>
      </c>
      <c r="BL122" s="320">
        <v>-113977</v>
      </c>
      <c r="BM122" s="320">
        <v>-113977</v>
      </c>
      <c r="BN122" s="320">
        <v>355825</v>
      </c>
      <c r="BO122" s="320">
        <v>144624</v>
      </c>
      <c r="BP122" s="320">
        <v>4142</v>
      </c>
      <c r="BQ122" s="320">
        <v>140482</v>
      </c>
      <c r="BR122" s="320">
        <v>23825</v>
      </c>
      <c r="BS122" s="320">
        <v>4096</v>
      </c>
      <c r="BT122" s="320">
        <v>19729</v>
      </c>
      <c r="BU122" s="320">
        <v>77144</v>
      </c>
      <c r="BV122" s="320">
        <v>58455</v>
      </c>
      <c r="BW122" s="320">
        <v>18689</v>
      </c>
      <c r="BX122" s="320">
        <v>23621</v>
      </c>
      <c r="BY122" s="320">
        <v>1932</v>
      </c>
      <c r="BZ122" s="320">
        <v>21689</v>
      </c>
      <c r="CA122" s="320">
        <v>15332</v>
      </c>
      <c r="CB122" s="320">
        <v>2991</v>
      </c>
      <c r="CC122" s="320">
        <v>12341</v>
      </c>
      <c r="CD122" s="320">
        <v>17416</v>
      </c>
      <c r="CE122" s="320">
        <v>1754</v>
      </c>
      <c r="CF122" s="320">
        <v>15662</v>
      </c>
      <c r="CJ122" s="320">
        <v>115672</v>
      </c>
      <c r="CK122" s="320">
        <v>18747</v>
      </c>
      <c r="CL122" s="320">
        <v>96925</v>
      </c>
      <c r="CM122" s="320">
        <v>120</v>
      </c>
      <c r="CN122" s="320">
        <v>0</v>
      </c>
      <c r="CO122" s="320">
        <v>120</v>
      </c>
      <c r="CP122" s="320">
        <v>5904</v>
      </c>
      <c r="CQ122" s="320">
        <v>1907</v>
      </c>
      <c r="CR122" s="320">
        <v>3997</v>
      </c>
      <c r="CS122" s="320">
        <v>9099</v>
      </c>
      <c r="CT122" s="320">
        <v>3795</v>
      </c>
      <c r="CU122" s="320">
        <v>5304</v>
      </c>
      <c r="CV122" s="320">
        <v>4702</v>
      </c>
      <c r="CW122" s="320">
        <v>0</v>
      </c>
      <c r="CX122" s="320">
        <v>4702</v>
      </c>
      <c r="CY122" s="320">
        <v>0</v>
      </c>
      <c r="CZ122" s="320">
        <v>0</v>
      </c>
      <c r="DA122" s="320">
        <v>0</v>
      </c>
      <c r="DB122" s="320">
        <v>0</v>
      </c>
      <c r="DC122" s="320">
        <v>31</v>
      </c>
      <c r="DD122" s="320">
        <v>-31</v>
      </c>
      <c r="DE122" s="320">
        <v>0</v>
      </c>
      <c r="DF122" s="320">
        <v>0</v>
      </c>
      <c r="DG122" s="320">
        <v>0</v>
      </c>
      <c r="DH122" s="320">
        <v>0</v>
      </c>
      <c r="DI122" s="320">
        <v>0</v>
      </c>
      <c r="DJ122" s="320">
        <v>-26</v>
      </c>
      <c r="DK122" s="320">
        <v>0</v>
      </c>
      <c r="DL122" s="320">
        <v>288</v>
      </c>
      <c r="DM122" s="320">
        <v>-288</v>
      </c>
      <c r="DN122" s="320">
        <v>437459</v>
      </c>
      <c r="DO122" s="320">
        <v>98164</v>
      </c>
      <c r="DP122" s="320">
        <v>339295</v>
      </c>
      <c r="DQ122" s="320">
        <v>43886</v>
      </c>
      <c r="DR122" s="320">
        <v>46440</v>
      </c>
      <c r="DS122" s="320">
        <v>-2554</v>
      </c>
      <c r="DT122" s="320">
        <v>481345</v>
      </c>
      <c r="DU122" s="320">
        <v>144604</v>
      </c>
      <c r="DV122" s="320">
        <v>336741</v>
      </c>
      <c r="DW122" s="320">
        <v>-10304</v>
      </c>
      <c r="DX122" s="320">
        <v>-558</v>
      </c>
      <c r="DY122" s="320">
        <v>-10862</v>
      </c>
      <c r="DZ122" s="320">
        <v>0</v>
      </c>
      <c r="EA122" s="320">
        <v>18739</v>
      </c>
      <c r="EB122" s="320">
        <v>388</v>
      </c>
      <c r="EC122" s="320">
        <v>7516</v>
      </c>
      <c r="ED122" s="320">
        <v>0</v>
      </c>
      <c r="EE122" s="320">
        <v>0</v>
      </c>
      <c r="EF122" s="320">
        <v>25867</v>
      </c>
      <c r="EG122" s="320">
        <v>229439</v>
      </c>
      <c r="EH122" s="320">
        <v>40198</v>
      </c>
      <c r="EI122" s="320">
        <v>46882</v>
      </c>
      <c r="EJ122" s="320">
        <v>25460</v>
      </c>
      <c r="EK122" s="320">
        <v>341979</v>
      </c>
      <c r="EL122" s="320">
        <v>-31491</v>
      </c>
      <c r="EM122" s="320">
        <v>-47944</v>
      </c>
      <c r="EN122" s="320">
        <v>0</v>
      </c>
      <c r="EO122" s="320">
        <v>-37587</v>
      </c>
      <c r="EP122" s="320">
        <v>0</v>
      </c>
      <c r="EQ122" s="320">
        <v>-117022</v>
      </c>
      <c r="ER122" s="323">
        <f t="shared" si="40"/>
        <v>507600</v>
      </c>
      <c r="ES122" s="323">
        <f t="shared" si="41"/>
        <v>476667</v>
      </c>
      <c r="ET122" s="323">
        <f t="shared" si="42"/>
        <v>476667</v>
      </c>
      <c r="EU122" s="323">
        <f t="shared" si="35"/>
        <v>30933</v>
      </c>
      <c r="EV122" s="323">
        <f t="shared" si="43"/>
        <v>134688</v>
      </c>
      <c r="EW122" s="323">
        <f t="shared" si="44"/>
        <v>88248</v>
      </c>
      <c r="EX122" s="323">
        <f t="shared" si="45"/>
        <v>88248</v>
      </c>
      <c r="EY122" s="323">
        <f t="shared" si="46"/>
        <v>96925</v>
      </c>
      <c r="EZ122" s="323">
        <f t="shared" si="47"/>
        <v>121030</v>
      </c>
      <c r="FA122" s="323">
        <f t="shared" si="48"/>
        <v>104895</v>
      </c>
      <c r="FB122" s="323">
        <f t="shared" si="36"/>
        <v>16135</v>
      </c>
      <c r="FC122" s="320">
        <v>439077</v>
      </c>
      <c r="FD122" s="320">
        <v>395970</v>
      </c>
      <c r="FE122" s="320">
        <v>6690</v>
      </c>
      <c r="FF122" s="320">
        <v>57789</v>
      </c>
      <c r="FG122" s="320">
        <v>1430</v>
      </c>
      <c r="FH122" s="320">
        <v>8883</v>
      </c>
      <c r="FI122" s="320">
        <v>17779</v>
      </c>
      <c r="FJ122" s="320">
        <v>927618</v>
      </c>
      <c r="FK122" s="320">
        <v>2204</v>
      </c>
      <c r="FL122" s="320">
        <v>0</v>
      </c>
      <c r="FM122" s="320">
        <v>1985</v>
      </c>
      <c r="FN122" s="320">
        <v>1017</v>
      </c>
      <c r="FO122" s="320">
        <v>0</v>
      </c>
      <c r="FP122" s="320">
        <v>1744</v>
      </c>
      <c r="FQ122" s="320">
        <v>934568</v>
      </c>
      <c r="FR122" s="320">
        <v>6814</v>
      </c>
      <c r="FS122" s="320">
        <v>0</v>
      </c>
      <c r="FT122" s="320">
        <v>0</v>
      </c>
      <c r="FU122" s="320">
        <v>0</v>
      </c>
      <c r="FV122" s="320">
        <v>899</v>
      </c>
      <c r="FW122" s="320">
        <v>25637</v>
      </c>
      <c r="FX122" s="320">
        <v>18488</v>
      </c>
      <c r="FY122" s="320">
        <v>51838</v>
      </c>
      <c r="FZ122" s="320">
        <v>986406</v>
      </c>
      <c r="GA122" s="320">
        <v>0</v>
      </c>
      <c r="GB122" s="320">
        <v>11750</v>
      </c>
      <c r="GC122" s="320">
        <v>51721</v>
      </c>
      <c r="GD122" s="320">
        <v>3925</v>
      </c>
      <c r="GE122" s="320">
        <v>0</v>
      </c>
      <c r="GF122" s="320">
        <v>0</v>
      </c>
      <c r="GG122" s="320">
        <v>67396</v>
      </c>
      <c r="GH122" s="320">
        <v>0</v>
      </c>
      <c r="GI122" s="320">
        <v>0</v>
      </c>
      <c r="GJ122" s="320">
        <v>223105</v>
      </c>
      <c r="GK122" s="320">
        <v>219651</v>
      </c>
      <c r="GL122" s="320">
        <v>68601</v>
      </c>
      <c r="GM122" s="320">
        <v>0</v>
      </c>
      <c r="GN122" s="320">
        <v>0</v>
      </c>
      <c r="GO122" s="320">
        <v>511357</v>
      </c>
      <c r="GP122" s="320">
        <v>407653</v>
      </c>
      <c r="GQ122" s="320">
        <v>51828</v>
      </c>
      <c r="GR122" s="320">
        <v>355825</v>
      </c>
      <c r="GS122" s="320">
        <v>407653</v>
      </c>
      <c r="GT122" s="320">
        <v>439077</v>
      </c>
      <c r="GU122" s="320">
        <v>899</v>
      </c>
      <c r="GV122" s="325">
        <f t="shared" si="37"/>
        <v>300002</v>
      </c>
      <c r="GW122" s="325">
        <f t="shared" si="38"/>
        <v>25302</v>
      </c>
      <c r="GX122" s="325">
        <f t="shared" si="39"/>
        <v>274700</v>
      </c>
      <c r="GY122" s="320">
        <v>13032</v>
      </c>
      <c r="HB122" s="323">
        <f t="shared" si="49"/>
        <v>31771</v>
      </c>
    </row>
    <row r="123" spans="1:550" s="320" customFormat="1">
      <c r="A123" s="28" t="s">
        <v>621</v>
      </c>
      <c r="B123" s="28" t="s">
        <v>600</v>
      </c>
      <c r="C123" s="29" t="s">
        <v>242</v>
      </c>
      <c r="D123" s="29" t="s">
        <v>262</v>
      </c>
      <c r="E123" s="105" t="s">
        <v>185</v>
      </c>
      <c r="F123" s="31">
        <v>12</v>
      </c>
      <c r="G123" s="320">
        <v>337950</v>
      </c>
      <c r="H123" s="320">
        <v>148610</v>
      </c>
      <c r="I123" s="320">
        <v>13100</v>
      </c>
      <c r="J123" s="320">
        <v>49028</v>
      </c>
      <c r="K123" s="320">
        <v>727263</v>
      </c>
      <c r="L123" s="320">
        <v>832886</v>
      </c>
      <c r="M123" s="320">
        <v>75021</v>
      </c>
      <c r="N123" s="320">
        <v>-50286</v>
      </c>
      <c r="O123" s="320">
        <v>21445</v>
      </c>
      <c r="P123" s="320">
        <v>-28841</v>
      </c>
      <c r="Q123" s="320">
        <v>18122</v>
      </c>
      <c r="R123" s="320">
        <v>-10719</v>
      </c>
      <c r="S123" s="320">
        <v>64302</v>
      </c>
      <c r="T123" s="320">
        <v>9577</v>
      </c>
      <c r="U123" s="320">
        <v>39490</v>
      </c>
      <c r="V123" s="320">
        <v>-39500</v>
      </c>
      <c r="W123" s="320">
        <v>-10</v>
      </c>
      <c r="X123" s="320">
        <v>-368</v>
      </c>
      <c r="Y123" s="320">
        <v>-378</v>
      </c>
      <c r="Z123" s="320">
        <v>9199</v>
      </c>
      <c r="AA123" s="320">
        <v>0</v>
      </c>
      <c r="AB123" s="320">
        <v>0</v>
      </c>
      <c r="AC123" s="320">
        <v>0</v>
      </c>
      <c r="AD123" s="320">
        <v>0</v>
      </c>
      <c r="AE123" s="320">
        <v>0</v>
      </c>
      <c r="AF123" s="320">
        <v>2762</v>
      </c>
      <c r="AG123" s="320">
        <v>5604</v>
      </c>
      <c r="AH123" s="320">
        <v>8366</v>
      </c>
      <c r="AI123" s="320">
        <v>19008</v>
      </c>
      <c r="AJ123" s="320">
        <v>-19008</v>
      </c>
      <c r="AK123" s="320">
        <v>0</v>
      </c>
      <c r="AL123" s="320">
        <v>1122</v>
      </c>
      <c r="AM123" s="320">
        <v>184</v>
      </c>
      <c r="AN123" s="320">
        <v>1306</v>
      </c>
      <c r="AO123" s="320">
        <v>11658</v>
      </c>
      <c r="AP123" s="320">
        <v>1070</v>
      </c>
      <c r="AQ123" s="320">
        <v>12728</v>
      </c>
      <c r="AR123" s="320">
        <v>0</v>
      </c>
      <c r="AS123" s="320">
        <v>0</v>
      </c>
      <c r="AT123" s="320">
        <v>0</v>
      </c>
      <c r="AU123" s="320">
        <v>119148</v>
      </c>
      <c r="AV123" s="320">
        <v>-10796</v>
      </c>
      <c r="AW123" s="320">
        <v>0</v>
      </c>
      <c r="AX123" s="320">
        <v>-12451</v>
      </c>
      <c r="AY123" s="320">
        <v>-23247</v>
      </c>
      <c r="AZ123" s="320">
        <v>0</v>
      </c>
      <c r="BA123" s="320">
        <v>-23247</v>
      </c>
      <c r="BB123" s="320">
        <v>95901</v>
      </c>
      <c r="BC123" s="320">
        <v>360307</v>
      </c>
      <c r="BD123" s="320">
        <v>21770</v>
      </c>
      <c r="BE123" s="320">
        <v>87535</v>
      </c>
      <c r="BF123" s="320">
        <v>8366</v>
      </c>
      <c r="BG123" s="320">
        <v>-272772</v>
      </c>
      <c r="BH123" s="320">
        <v>-13404</v>
      </c>
      <c r="BI123" s="320">
        <v>820443</v>
      </c>
      <c r="BJ123" s="320">
        <v>-67588</v>
      </c>
      <c r="BK123" s="320">
        <v>12451</v>
      </c>
      <c r="BL123" s="320">
        <v>-55137</v>
      </c>
      <c r="BM123" s="320">
        <v>-55137</v>
      </c>
      <c r="BN123" s="320">
        <v>765306</v>
      </c>
      <c r="BO123" s="320">
        <v>355459</v>
      </c>
      <c r="BP123" s="320">
        <v>5621</v>
      </c>
      <c r="BQ123" s="320">
        <v>349838</v>
      </c>
      <c r="BR123" s="320">
        <v>49073</v>
      </c>
      <c r="BS123" s="320">
        <v>4368</v>
      </c>
      <c r="BT123" s="320">
        <v>44705</v>
      </c>
      <c r="BU123" s="320">
        <v>136039</v>
      </c>
      <c r="BV123" s="320">
        <v>122411</v>
      </c>
      <c r="BW123" s="320">
        <v>13628</v>
      </c>
      <c r="BX123" s="320">
        <v>51419</v>
      </c>
      <c r="BY123" s="320">
        <v>2376</v>
      </c>
      <c r="BZ123" s="320">
        <v>49043</v>
      </c>
      <c r="CA123" s="320">
        <v>30255</v>
      </c>
      <c r="CB123" s="320">
        <v>10556</v>
      </c>
      <c r="CC123" s="320">
        <v>19699</v>
      </c>
      <c r="CD123" s="320">
        <v>38052</v>
      </c>
      <c r="CE123" s="320">
        <v>2898</v>
      </c>
      <c r="CF123" s="320">
        <v>35154</v>
      </c>
      <c r="CJ123" s="320">
        <v>218833</v>
      </c>
      <c r="CK123" s="320">
        <v>35172</v>
      </c>
      <c r="CL123" s="320">
        <v>183661</v>
      </c>
      <c r="CM123" s="320">
        <v>0</v>
      </c>
      <c r="CN123" s="320">
        <v>0</v>
      </c>
      <c r="CO123" s="320">
        <v>0</v>
      </c>
      <c r="CP123" s="320">
        <v>20667</v>
      </c>
      <c r="CQ123" s="320">
        <v>6581</v>
      </c>
      <c r="CR123" s="320">
        <v>14086</v>
      </c>
      <c r="CS123" s="320">
        <v>5015</v>
      </c>
      <c r="CT123" s="320">
        <v>0</v>
      </c>
      <c r="CU123" s="320">
        <v>5015</v>
      </c>
      <c r="CV123" s="320">
        <v>12330</v>
      </c>
      <c r="CW123" s="320">
        <v>0</v>
      </c>
      <c r="CX123" s="320">
        <v>12330</v>
      </c>
      <c r="CY123" s="320">
        <v>0</v>
      </c>
      <c r="CZ123" s="320">
        <v>0</v>
      </c>
      <c r="DA123" s="320">
        <v>0</v>
      </c>
      <c r="DB123" s="320">
        <v>0</v>
      </c>
      <c r="DC123" s="320">
        <v>0</v>
      </c>
      <c r="DD123" s="320">
        <v>0</v>
      </c>
      <c r="DE123" s="320">
        <v>0</v>
      </c>
      <c r="DF123" s="320">
        <v>0</v>
      </c>
      <c r="DG123" s="320">
        <v>0</v>
      </c>
      <c r="DH123" s="320">
        <v>0</v>
      </c>
      <c r="DI123" s="320">
        <v>0</v>
      </c>
      <c r="DJ123" s="320">
        <v>0</v>
      </c>
      <c r="DK123" s="320">
        <v>35019</v>
      </c>
      <c r="DL123" s="320">
        <v>0</v>
      </c>
      <c r="DM123" s="320">
        <v>35019</v>
      </c>
      <c r="DN123" s="320">
        <v>952161</v>
      </c>
      <c r="DO123" s="320">
        <v>189983</v>
      </c>
      <c r="DP123" s="320">
        <v>762178</v>
      </c>
      <c r="DQ123" s="320">
        <v>62879</v>
      </c>
      <c r="DR123" s="320">
        <v>107416</v>
      </c>
      <c r="DS123" s="320">
        <v>-44537</v>
      </c>
      <c r="DT123" s="320">
        <v>1015040</v>
      </c>
      <c r="DU123" s="320">
        <v>297399</v>
      </c>
      <c r="DV123" s="320">
        <v>717641</v>
      </c>
      <c r="DW123" s="320">
        <v>463</v>
      </c>
      <c r="DX123" s="320">
        <v>0</v>
      </c>
      <c r="DY123" s="320">
        <v>463</v>
      </c>
      <c r="DZ123" s="320">
        <v>162</v>
      </c>
      <c r="EA123" s="320">
        <v>38971</v>
      </c>
      <c r="EB123" s="320">
        <v>686</v>
      </c>
      <c r="EC123" s="320">
        <v>18733</v>
      </c>
      <c r="ED123" s="320">
        <v>0</v>
      </c>
      <c r="EE123" s="320">
        <v>141</v>
      </c>
      <c r="EF123" s="320">
        <v>56715</v>
      </c>
      <c r="EG123" s="320">
        <v>508442</v>
      </c>
      <c r="EH123" s="320">
        <v>118797</v>
      </c>
      <c r="EI123" s="320">
        <v>100024</v>
      </c>
      <c r="EJ123" s="320">
        <v>35834</v>
      </c>
      <c r="EK123" s="320">
        <v>763097</v>
      </c>
      <c r="EL123" s="320">
        <v>-10796</v>
      </c>
      <c r="EM123" s="320">
        <v>9900</v>
      </c>
      <c r="EN123" s="320">
        <v>0</v>
      </c>
      <c r="EO123" s="320">
        <v>-77488</v>
      </c>
      <c r="EP123" s="320">
        <v>0</v>
      </c>
      <c r="EQ123" s="320">
        <v>-78384</v>
      </c>
      <c r="ER123" s="323">
        <f t="shared" si="40"/>
        <v>1072744</v>
      </c>
      <c r="ES123" s="323">
        <f t="shared" si="41"/>
        <v>1061948</v>
      </c>
      <c r="ET123" s="323">
        <f t="shared" si="42"/>
        <v>1061948</v>
      </c>
      <c r="EU123" s="323">
        <f t="shared" si="35"/>
        <v>10796</v>
      </c>
      <c r="EV123" s="323">
        <f t="shared" si="43"/>
        <v>298851</v>
      </c>
      <c r="EW123" s="323">
        <f t="shared" si="44"/>
        <v>191435</v>
      </c>
      <c r="EX123" s="323">
        <f t="shared" si="45"/>
        <v>191435</v>
      </c>
      <c r="EY123" s="323">
        <f t="shared" si="46"/>
        <v>183661</v>
      </c>
      <c r="EZ123" s="323">
        <f t="shared" si="47"/>
        <v>198918</v>
      </c>
      <c r="FA123" s="323">
        <f t="shared" si="48"/>
        <v>229827</v>
      </c>
      <c r="FB123" s="323">
        <f t="shared" si="36"/>
        <v>-30909</v>
      </c>
      <c r="FC123" s="320">
        <v>858564</v>
      </c>
      <c r="FD123" s="320">
        <v>1037366</v>
      </c>
      <c r="FE123" s="320">
        <v>31388</v>
      </c>
      <c r="FF123" s="320">
        <v>247122</v>
      </c>
      <c r="FG123" s="320">
        <v>9732</v>
      </c>
      <c r="FH123" s="320">
        <v>22095</v>
      </c>
      <c r="FI123" s="320">
        <v>26881</v>
      </c>
      <c r="FJ123" s="320">
        <v>2233148</v>
      </c>
      <c r="FK123" s="320">
        <v>0</v>
      </c>
      <c r="FL123" s="320">
        <v>0</v>
      </c>
      <c r="FM123" s="320">
        <v>0</v>
      </c>
      <c r="FN123" s="320">
        <v>0</v>
      </c>
      <c r="FO123" s="320">
        <v>819</v>
      </c>
      <c r="FP123" s="320">
        <v>2495</v>
      </c>
      <c r="FQ123" s="320">
        <v>2236462</v>
      </c>
      <c r="FR123" s="320">
        <v>0</v>
      </c>
      <c r="FS123" s="320">
        <v>0</v>
      </c>
      <c r="FT123" s="320">
        <v>0</v>
      </c>
      <c r="FU123" s="320">
        <v>0</v>
      </c>
      <c r="FV123" s="320">
        <v>1829</v>
      </c>
      <c r="FW123" s="320">
        <v>74006</v>
      </c>
      <c r="FX123" s="320">
        <v>93891</v>
      </c>
      <c r="FY123" s="320">
        <v>169726</v>
      </c>
      <c r="FZ123" s="320">
        <v>2406188</v>
      </c>
      <c r="GA123" s="320">
        <v>0</v>
      </c>
      <c r="GB123" s="320">
        <v>131025</v>
      </c>
      <c r="GC123" s="320">
        <v>157047</v>
      </c>
      <c r="GD123" s="320">
        <v>79575</v>
      </c>
      <c r="GE123" s="320">
        <v>0</v>
      </c>
      <c r="GF123" s="320">
        <v>0</v>
      </c>
      <c r="GG123" s="320">
        <v>367647</v>
      </c>
      <c r="GH123" s="320">
        <v>0</v>
      </c>
      <c r="GI123" s="320">
        <v>0</v>
      </c>
      <c r="GJ123" s="320">
        <v>539840</v>
      </c>
      <c r="GK123" s="320">
        <v>507679</v>
      </c>
      <c r="GL123" s="320">
        <v>129814</v>
      </c>
      <c r="GM123" s="320">
        <v>0</v>
      </c>
      <c r="GN123" s="320">
        <v>0</v>
      </c>
      <c r="GO123" s="320">
        <v>1177333</v>
      </c>
      <c r="GP123" s="320">
        <v>861208</v>
      </c>
      <c r="GQ123" s="320">
        <v>95901</v>
      </c>
      <c r="GR123" s="320">
        <v>765307</v>
      </c>
      <c r="GS123" s="320">
        <v>861208</v>
      </c>
      <c r="GT123" s="320">
        <v>858564</v>
      </c>
      <c r="GU123" s="320">
        <v>1829</v>
      </c>
      <c r="GV123" s="325">
        <f t="shared" si="37"/>
        <v>768518</v>
      </c>
      <c r="GW123" s="325">
        <f t="shared" si="38"/>
        <v>93891</v>
      </c>
      <c r="GX123" s="325">
        <f t="shared" si="39"/>
        <v>674627</v>
      </c>
      <c r="GY123" s="320">
        <v>38465</v>
      </c>
      <c r="HB123" s="323">
        <f t="shared" si="49"/>
        <v>77436</v>
      </c>
    </row>
    <row r="124" spans="1:550" s="320" customFormat="1">
      <c r="A124" s="28" t="s">
        <v>622</v>
      </c>
      <c r="B124" s="28" t="s">
        <v>600</v>
      </c>
      <c r="C124" s="29" t="s">
        <v>242</v>
      </c>
      <c r="D124" s="29" t="s">
        <v>263</v>
      </c>
      <c r="E124" s="105" t="s">
        <v>185</v>
      </c>
      <c r="F124" s="31">
        <v>12</v>
      </c>
      <c r="G124" s="320">
        <v>21590</v>
      </c>
      <c r="H124" s="320">
        <v>10042</v>
      </c>
      <c r="I124" s="320">
        <v>1700</v>
      </c>
      <c r="J124" s="320">
        <v>2662</v>
      </c>
      <c r="K124" s="320">
        <v>76751</v>
      </c>
      <c r="L124" s="320">
        <v>79906</v>
      </c>
      <c r="M124" s="320">
        <v>23768</v>
      </c>
      <c r="N124" s="320">
        <v>-6927</v>
      </c>
      <c r="O124" s="320">
        <v>1334</v>
      </c>
      <c r="P124" s="320">
        <v>-5593</v>
      </c>
      <c r="Q124" s="320">
        <v>2779</v>
      </c>
      <c r="R124" s="320">
        <v>-2814</v>
      </c>
      <c r="S124" s="320">
        <v>20954</v>
      </c>
      <c r="T124" s="320">
        <v>0</v>
      </c>
      <c r="U124" s="320">
        <v>-380</v>
      </c>
      <c r="V124" s="320">
        <v>272</v>
      </c>
      <c r="W124" s="320">
        <v>-108</v>
      </c>
      <c r="X124" s="320">
        <v>108</v>
      </c>
      <c r="Y124" s="320">
        <v>0</v>
      </c>
      <c r="Z124" s="320">
        <v>0</v>
      </c>
      <c r="AA124" s="320">
        <v>0</v>
      </c>
      <c r="AB124" s="320">
        <v>0</v>
      </c>
      <c r="AC124" s="320">
        <v>0</v>
      </c>
      <c r="AD124" s="320">
        <v>0</v>
      </c>
      <c r="AE124" s="320">
        <v>0</v>
      </c>
      <c r="AF124" s="320">
        <v>20</v>
      </c>
      <c r="AG124" s="320">
        <v>0</v>
      </c>
      <c r="AH124" s="320">
        <v>20</v>
      </c>
      <c r="AI124" s="320">
        <v>508</v>
      </c>
      <c r="AJ124" s="320">
        <v>0</v>
      </c>
      <c r="AK124" s="320">
        <v>508</v>
      </c>
      <c r="AL124" s="320">
        <v>2917</v>
      </c>
      <c r="AM124" s="320">
        <v>894</v>
      </c>
      <c r="AN124" s="320">
        <v>3811</v>
      </c>
      <c r="AO124" s="320">
        <v>0</v>
      </c>
      <c r="AP124" s="320">
        <v>0</v>
      </c>
      <c r="AQ124" s="320">
        <v>0</v>
      </c>
      <c r="AR124" s="320">
        <v>196784</v>
      </c>
      <c r="AS124" s="320">
        <v>17471</v>
      </c>
      <c r="AT124" s="320">
        <v>214255</v>
      </c>
      <c r="AU124" s="320">
        <v>223997</v>
      </c>
      <c r="AV124" s="320">
        <v>16782</v>
      </c>
      <c r="AW124" s="320">
        <v>0</v>
      </c>
      <c r="AX124" s="320">
        <v>-1231</v>
      </c>
      <c r="AY124" s="320">
        <v>15551</v>
      </c>
      <c r="AZ124" s="320">
        <v>0</v>
      </c>
      <c r="BA124" s="320">
        <v>15551</v>
      </c>
      <c r="BB124" s="320">
        <v>239548</v>
      </c>
      <c r="BC124" s="320">
        <v>221291</v>
      </c>
      <c r="BD124" s="320">
        <v>528</v>
      </c>
      <c r="BE124" s="320">
        <v>239020</v>
      </c>
      <c r="BF124" s="320">
        <v>528</v>
      </c>
      <c r="BG124" s="320">
        <v>17729</v>
      </c>
      <c r="BH124" s="320">
        <v>0</v>
      </c>
      <c r="BI124" s="320">
        <v>263566</v>
      </c>
      <c r="BJ124" s="320">
        <v>15267</v>
      </c>
      <c r="BK124" s="320">
        <v>1231</v>
      </c>
      <c r="BL124" s="320">
        <v>16498</v>
      </c>
      <c r="BM124" s="320">
        <v>16498</v>
      </c>
      <c r="BN124" s="320">
        <v>280064</v>
      </c>
      <c r="BO124" s="320">
        <v>34107</v>
      </c>
      <c r="BP124" s="320">
        <v>1251</v>
      </c>
      <c r="BQ124" s="320">
        <v>32856</v>
      </c>
      <c r="BR124" s="320">
        <v>4297</v>
      </c>
      <c r="BS124" s="320">
        <v>845</v>
      </c>
      <c r="BT124" s="320">
        <v>3452</v>
      </c>
      <c r="BU124" s="320">
        <v>5554</v>
      </c>
      <c r="BV124" s="320">
        <v>4110</v>
      </c>
      <c r="BW124" s="320">
        <v>1444</v>
      </c>
      <c r="BX124" s="320">
        <v>5691</v>
      </c>
      <c r="BY124" s="320">
        <v>879</v>
      </c>
      <c r="BZ124" s="320">
        <v>4812</v>
      </c>
      <c r="CA124" s="320">
        <v>3872</v>
      </c>
      <c r="CB124" s="320">
        <v>1252</v>
      </c>
      <c r="CC124" s="320">
        <v>2620</v>
      </c>
      <c r="CD124" s="320">
        <v>16328</v>
      </c>
      <c r="CE124" s="320">
        <v>217</v>
      </c>
      <c r="CF124" s="320">
        <v>16111</v>
      </c>
      <c r="CJ124" s="320">
        <v>24949</v>
      </c>
      <c r="CK124" s="320">
        <v>5020</v>
      </c>
      <c r="CL124" s="320">
        <v>19929</v>
      </c>
      <c r="CM124" s="320">
        <v>0</v>
      </c>
      <c r="CN124" s="320">
        <v>0</v>
      </c>
      <c r="CO124" s="320">
        <v>0</v>
      </c>
      <c r="CP124" s="320">
        <v>4064</v>
      </c>
      <c r="CQ124" s="320">
        <v>301</v>
      </c>
      <c r="CR124" s="320">
        <v>3763</v>
      </c>
      <c r="CS124" s="320">
        <v>2840</v>
      </c>
      <c r="CT124" s="320">
        <v>14</v>
      </c>
      <c r="CU124" s="320">
        <v>2826</v>
      </c>
      <c r="CV124" s="320">
        <v>0</v>
      </c>
      <c r="CW124" s="320">
        <v>0</v>
      </c>
      <c r="CX124" s="320">
        <v>0</v>
      </c>
      <c r="CY124" s="320">
        <v>0</v>
      </c>
      <c r="CZ124" s="320">
        <v>0</v>
      </c>
      <c r="DA124" s="320">
        <v>0</v>
      </c>
      <c r="DB124" s="320">
        <v>0</v>
      </c>
      <c r="DC124" s="320">
        <v>0</v>
      </c>
      <c r="DD124" s="320">
        <v>0</v>
      </c>
      <c r="DE124" s="320">
        <v>0</v>
      </c>
      <c r="DF124" s="320">
        <v>0</v>
      </c>
      <c r="DG124" s="320">
        <v>0</v>
      </c>
      <c r="DH124" s="320">
        <v>0</v>
      </c>
      <c r="DI124" s="320">
        <v>0</v>
      </c>
      <c r="DJ124" s="320">
        <v>0</v>
      </c>
      <c r="DK124" s="320">
        <v>8656</v>
      </c>
      <c r="DL124" s="320">
        <v>7400</v>
      </c>
      <c r="DM124" s="320">
        <v>1256</v>
      </c>
      <c r="DN124" s="320">
        <v>110358</v>
      </c>
      <c r="DO124" s="320">
        <v>21289</v>
      </c>
      <c r="DP124" s="320">
        <v>89069</v>
      </c>
      <c r="DQ124" s="320">
        <v>5532</v>
      </c>
      <c r="DR124" s="320">
        <v>3206</v>
      </c>
      <c r="DS124" s="320">
        <v>2326</v>
      </c>
      <c r="DT124" s="320">
        <v>115890</v>
      </c>
      <c r="DU124" s="320">
        <v>24495</v>
      </c>
      <c r="DV124" s="320">
        <v>91395</v>
      </c>
      <c r="DW124" s="320">
        <v>-215</v>
      </c>
      <c r="DX124" s="320">
        <v>0</v>
      </c>
      <c r="DY124" s="320">
        <v>-215</v>
      </c>
      <c r="DZ124" s="320">
        <v>0</v>
      </c>
      <c r="EA124" s="320">
        <v>1349</v>
      </c>
      <c r="EB124" s="320">
        <v>22200</v>
      </c>
      <c r="EC124" s="320">
        <v>1581</v>
      </c>
      <c r="ED124" s="320">
        <v>2919</v>
      </c>
      <c r="EE124" s="320">
        <v>-521</v>
      </c>
      <c r="EF124" s="320">
        <v>-21668</v>
      </c>
      <c r="EG124" s="320">
        <v>59398</v>
      </c>
      <c r="EH124" s="320">
        <v>9604</v>
      </c>
      <c r="EI124" s="320">
        <v>7749</v>
      </c>
      <c r="EJ124" s="320">
        <v>9973</v>
      </c>
      <c r="EK124" s="320">
        <v>86724</v>
      </c>
      <c r="EL124" s="320">
        <v>16782</v>
      </c>
      <c r="EM124" s="320">
        <v>14388</v>
      </c>
      <c r="EN124" s="320">
        <v>0</v>
      </c>
      <c r="EO124" s="320">
        <v>879</v>
      </c>
      <c r="EP124" s="320">
        <v>0</v>
      </c>
      <c r="EQ124" s="320">
        <v>32049</v>
      </c>
      <c r="ER124" s="323">
        <f t="shared" si="40"/>
        <v>118820</v>
      </c>
      <c r="ES124" s="323">
        <f t="shared" si="41"/>
        <v>135602</v>
      </c>
      <c r="ET124" s="323">
        <f t="shared" si="42"/>
        <v>135602</v>
      </c>
      <c r="EU124" s="323">
        <f t="shared" si="35"/>
        <v>-16782</v>
      </c>
      <c r="EV124" s="323">
        <f t="shared" si="43"/>
        <v>48878</v>
      </c>
      <c r="EW124" s="323">
        <f t="shared" si="44"/>
        <v>45672</v>
      </c>
      <c r="EX124" s="323">
        <f t="shared" si="45"/>
        <v>45672</v>
      </c>
      <c r="EY124" s="323">
        <f t="shared" si="46"/>
        <v>19929</v>
      </c>
      <c r="EZ124" s="323">
        <f t="shared" si="47"/>
        <v>11086</v>
      </c>
      <c r="FA124" s="323">
        <f t="shared" si="48"/>
        <v>7316</v>
      </c>
      <c r="FB124" s="323">
        <f t="shared" si="36"/>
        <v>3770</v>
      </c>
      <c r="FC124" s="320">
        <v>40812</v>
      </c>
      <c r="FD124" s="320">
        <v>198593</v>
      </c>
      <c r="FE124" s="320">
        <v>9984</v>
      </c>
      <c r="FF124" s="320">
        <v>85492</v>
      </c>
      <c r="FG124" s="320">
        <v>3625</v>
      </c>
      <c r="FH124" s="320">
        <v>1525</v>
      </c>
      <c r="FI124" s="320">
        <v>8127</v>
      </c>
      <c r="FJ124" s="320">
        <v>348158</v>
      </c>
      <c r="FK124" s="320">
        <v>912</v>
      </c>
      <c r="FL124" s="320">
        <v>23385</v>
      </c>
      <c r="FM124" s="320">
        <v>32</v>
      </c>
      <c r="FN124" s="320">
        <v>0</v>
      </c>
      <c r="FO124" s="320">
        <v>0</v>
      </c>
      <c r="FP124" s="320">
        <v>2260</v>
      </c>
      <c r="FQ124" s="320">
        <v>374747</v>
      </c>
      <c r="FR124" s="320">
        <v>193918</v>
      </c>
      <c r="FS124" s="320">
        <v>0</v>
      </c>
      <c r="FT124" s="320">
        <v>822</v>
      </c>
      <c r="FU124" s="320">
        <v>0</v>
      </c>
      <c r="FV124" s="320">
        <v>665</v>
      </c>
      <c r="FW124" s="320">
        <v>7652</v>
      </c>
      <c r="FX124" s="320">
        <v>39553</v>
      </c>
      <c r="FY124" s="320">
        <v>242610</v>
      </c>
      <c r="FZ124" s="320">
        <v>617357</v>
      </c>
      <c r="GA124" s="320">
        <v>0</v>
      </c>
      <c r="GB124" s="320">
        <v>538</v>
      </c>
      <c r="GC124" s="320">
        <v>15822</v>
      </c>
      <c r="GD124" s="320">
        <v>0</v>
      </c>
      <c r="GE124" s="320">
        <v>0</v>
      </c>
      <c r="GF124" s="320">
        <v>0</v>
      </c>
      <c r="GG124" s="320">
        <v>16360</v>
      </c>
      <c r="GH124" s="320">
        <v>0</v>
      </c>
      <c r="GI124" s="320">
        <v>2802</v>
      </c>
      <c r="GJ124" s="320">
        <v>38583</v>
      </c>
      <c r="GK124" s="320">
        <v>40000</v>
      </c>
      <c r="GL124" s="320">
        <v>0</v>
      </c>
      <c r="GM124" s="320">
        <v>0</v>
      </c>
      <c r="GN124" s="320">
        <v>0</v>
      </c>
      <c r="GO124" s="320">
        <v>81385</v>
      </c>
      <c r="GP124" s="320">
        <v>519612</v>
      </c>
      <c r="GQ124" s="320">
        <v>239548</v>
      </c>
      <c r="GR124" s="320">
        <v>280064</v>
      </c>
      <c r="GS124" s="320">
        <v>519612</v>
      </c>
      <c r="GT124" s="320">
        <v>40812</v>
      </c>
      <c r="GU124" s="320">
        <v>665</v>
      </c>
      <c r="GV124" s="325">
        <f t="shared" si="37"/>
        <v>40538</v>
      </c>
      <c r="GW124" s="325">
        <f t="shared" si="38"/>
        <v>233471</v>
      </c>
      <c r="GX124" s="325">
        <f t="shared" si="39"/>
        <v>-192933</v>
      </c>
      <c r="GY124" s="320">
        <v>4266</v>
      </c>
      <c r="HB124" s="323">
        <f t="shared" si="49"/>
        <v>5615</v>
      </c>
    </row>
    <row r="125" spans="1:550" s="320" customFormat="1">
      <c r="A125" s="28" t="s">
        <v>623</v>
      </c>
      <c r="B125" s="28" t="s">
        <v>600</v>
      </c>
      <c r="C125" s="29" t="s">
        <v>242</v>
      </c>
      <c r="D125" s="29" t="s">
        <v>264</v>
      </c>
      <c r="E125" s="105" t="s">
        <v>185</v>
      </c>
      <c r="F125" s="31">
        <v>12</v>
      </c>
      <c r="G125" s="320">
        <v>148880</v>
      </c>
      <c r="H125" s="320">
        <v>66035</v>
      </c>
      <c r="I125" s="320">
        <v>5000</v>
      </c>
      <c r="J125" s="320">
        <v>17750</v>
      </c>
      <c r="K125" s="320">
        <v>316773</v>
      </c>
      <c r="L125" s="320">
        <v>340650</v>
      </c>
      <c r="M125" s="320">
        <v>48041</v>
      </c>
      <c r="N125" s="320">
        <v>-3104</v>
      </c>
      <c r="O125" s="320">
        <v>13363</v>
      </c>
      <c r="P125" s="320">
        <v>10259</v>
      </c>
      <c r="Q125" s="320">
        <v>-5630</v>
      </c>
      <c r="R125" s="320">
        <v>4629</v>
      </c>
      <c r="S125" s="320">
        <v>52670</v>
      </c>
      <c r="T125" s="320">
        <v>907</v>
      </c>
      <c r="U125" s="320">
        <v>-45</v>
      </c>
      <c r="V125" s="320">
        <v>-802</v>
      </c>
      <c r="W125" s="320">
        <v>-847</v>
      </c>
      <c r="X125" s="320">
        <v>740</v>
      </c>
      <c r="Y125" s="320">
        <v>-107</v>
      </c>
      <c r="Z125" s="320">
        <v>800</v>
      </c>
      <c r="AA125" s="320">
        <v>1833</v>
      </c>
      <c r="AB125" s="320">
        <v>-1</v>
      </c>
      <c r="AC125" s="320">
        <v>0</v>
      </c>
      <c r="AD125" s="320">
        <v>-1</v>
      </c>
      <c r="AE125" s="320">
        <v>1832</v>
      </c>
      <c r="AF125" s="320">
        <v>102</v>
      </c>
      <c r="AG125" s="320">
        <v>0</v>
      </c>
      <c r="AH125" s="320">
        <v>102</v>
      </c>
      <c r="AI125" s="320">
        <v>15832</v>
      </c>
      <c r="AJ125" s="320">
        <v>3484</v>
      </c>
      <c r="AK125" s="320">
        <v>19316</v>
      </c>
      <c r="AL125" s="320">
        <v>412</v>
      </c>
      <c r="AM125" s="320">
        <v>1014</v>
      </c>
      <c r="AN125" s="320">
        <v>1426</v>
      </c>
      <c r="AO125" s="320">
        <v>3410</v>
      </c>
      <c r="AP125" s="320">
        <v>392</v>
      </c>
      <c r="AQ125" s="320">
        <v>3802</v>
      </c>
      <c r="AR125" s="320">
        <v>0</v>
      </c>
      <c r="AS125" s="320">
        <v>0</v>
      </c>
      <c r="AT125" s="320">
        <v>0</v>
      </c>
      <c r="AU125" s="320">
        <v>70537</v>
      </c>
      <c r="AV125" s="320">
        <v>-3149</v>
      </c>
      <c r="AW125" s="320">
        <v>0</v>
      </c>
      <c r="AX125" s="320">
        <v>12560</v>
      </c>
      <c r="AY125" s="320">
        <v>9411</v>
      </c>
      <c r="AZ125" s="320">
        <v>0</v>
      </c>
      <c r="BA125" s="320">
        <v>9411</v>
      </c>
      <c r="BB125" s="320">
        <v>79948</v>
      </c>
      <c r="BC125" s="320">
        <v>153609</v>
      </c>
      <c r="BD125" s="320">
        <v>17767</v>
      </c>
      <c r="BE125" s="320">
        <v>58698</v>
      </c>
      <c r="BF125" s="320">
        <v>21250</v>
      </c>
      <c r="BG125" s="320">
        <v>-94911</v>
      </c>
      <c r="BH125" s="320">
        <v>3483</v>
      </c>
      <c r="BI125" s="320">
        <v>11377</v>
      </c>
      <c r="BJ125" s="320">
        <v>294648</v>
      </c>
      <c r="BK125" s="320">
        <v>-12560</v>
      </c>
      <c r="BL125" s="320">
        <v>282088</v>
      </c>
      <c r="BM125" s="320">
        <v>282088</v>
      </c>
      <c r="BN125" s="320">
        <v>293465</v>
      </c>
      <c r="BO125" s="320">
        <v>152711</v>
      </c>
      <c r="BP125" s="320">
        <v>6383</v>
      </c>
      <c r="BQ125" s="320">
        <v>146328</v>
      </c>
      <c r="BR125" s="320">
        <v>27896</v>
      </c>
      <c r="BS125" s="320">
        <v>3775</v>
      </c>
      <c r="BT125" s="320">
        <v>24121</v>
      </c>
      <c r="BU125" s="320">
        <v>44251</v>
      </c>
      <c r="BV125" s="320">
        <v>35824</v>
      </c>
      <c r="BW125" s="320">
        <v>8427</v>
      </c>
      <c r="BX125" s="320">
        <v>20342</v>
      </c>
      <c r="BY125" s="320">
        <v>1356</v>
      </c>
      <c r="BZ125" s="320">
        <v>18986</v>
      </c>
      <c r="CA125" s="320">
        <v>10311</v>
      </c>
      <c r="CB125" s="320">
        <v>5398</v>
      </c>
      <c r="CC125" s="320">
        <v>4913</v>
      </c>
      <c r="CD125" s="320">
        <v>24671</v>
      </c>
      <c r="CE125" s="320">
        <v>4812</v>
      </c>
      <c r="CF125" s="320">
        <v>19859</v>
      </c>
      <c r="CJ125" s="320">
        <v>96694</v>
      </c>
      <c r="CK125" s="320">
        <v>17682</v>
      </c>
      <c r="CL125" s="320">
        <v>79012</v>
      </c>
      <c r="CM125" s="320">
        <v>0</v>
      </c>
      <c r="CN125" s="320">
        <v>0</v>
      </c>
      <c r="CO125" s="320">
        <v>0</v>
      </c>
      <c r="CP125" s="320">
        <v>3698</v>
      </c>
      <c r="CQ125" s="320">
        <v>1624</v>
      </c>
      <c r="CR125" s="320">
        <v>2074</v>
      </c>
      <c r="CS125" s="320">
        <v>4285</v>
      </c>
      <c r="CT125" s="320">
        <v>0</v>
      </c>
      <c r="CU125" s="320">
        <v>4285</v>
      </c>
      <c r="CV125" s="320">
        <v>0</v>
      </c>
      <c r="CW125" s="320">
        <v>0</v>
      </c>
      <c r="CX125" s="320">
        <v>0</v>
      </c>
      <c r="CY125" s="320">
        <v>0</v>
      </c>
      <c r="CZ125" s="320">
        <v>0</v>
      </c>
      <c r="DA125" s="320">
        <v>0</v>
      </c>
      <c r="DB125" s="320">
        <v>0</v>
      </c>
      <c r="DC125" s="320">
        <v>0</v>
      </c>
      <c r="DD125" s="320">
        <v>0</v>
      </c>
      <c r="DE125" s="320">
        <v>0</v>
      </c>
      <c r="DF125" s="320">
        <v>0</v>
      </c>
      <c r="DG125" s="320">
        <v>1162</v>
      </c>
      <c r="DH125" s="320">
        <v>0</v>
      </c>
      <c r="DI125" s="320">
        <v>1162</v>
      </c>
      <c r="DJ125" s="320">
        <v>0</v>
      </c>
      <c r="DK125" s="320">
        <v>1936</v>
      </c>
      <c r="DL125" s="320">
        <v>404</v>
      </c>
      <c r="DM125" s="320">
        <v>1532</v>
      </c>
      <c r="DN125" s="320">
        <v>387957</v>
      </c>
      <c r="DO125" s="320">
        <v>77258</v>
      </c>
      <c r="DP125" s="320">
        <v>310699</v>
      </c>
      <c r="DQ125" s="320">
        <v>24773</v>
      </c>
      <c r="DR125" s="320">
        <v>25578</v>
      </c>
      <c r="DS125" s="320">
        <v>-805</v>
      </c>
      <c r="DT125" s="320">
        <v>412730</v>
      </c>
      <c r="DU125" s="320">
        <v>102836</v>
      </c>
      <c r="DV125" s="320">
        <v>309894</v>
      </c>
      <c r="DW125" s="320">
        <v>912</v>
      </c>
      <c r="DX125" s="320">
        <v>0</v>
      </c>
      <c r="DY125" s="320">
        <v>912</v>
      </c>
      <c r="DZ125" s="320">
        <v>343</v>
      </c>
      <c r="EA125" s="320">
        <v>17516</v>
      </c>
      <c r="EB125" s="320">
        <v>391</v>
      </c>
      <c r="EC125" s="320">
        <v>11809</v>
      </c>
      <c r="ED125" s="320">
        <v>-1102</v>
      </c>
      <c r="EE125" s="320">
        <v>0</v>
      </c>
      <c r="EF125" s="320">
        <v>29693</v>
      </c>
      <c r="EG125" s="320">
        <v>193800</v>
      </c>
      <c r="EH125" s="320">
        <v>55395</v>
      </c>
      <c r="EI125" s="320">
        <v>67578</v>
      </c>
      <c r="EJ125" s="320">
        <v>18753</v>
      </c>
      <c r="EK125" s="320">
        <v>335526</v>
      </c>
      <c r="EL125" s="320">
        <v>-3149</v>
      </c>
      <c r="EM125" s="320">
        <v>185698</v>
      </c>
      <c r="EN125" s="320">
        <v>0</v>
      </c>
      <c r="EO125" s="320">
        <v>108950</v>
      </c>
      <c r="EP125" s="320">
        <v>0</v>
      </c>
      <c r="EQ125" s="320">
        <v>291499</v>
      </c>
      <c r="ER125" s="323">
        <f t="shared" si="40"/>
        <v>442055</v>
      </c>
      <c r="ES125" s="323">
        <f t="shared" si="41"/>
        <v>438906</v>
      </c>
      <c r="ET125" s="323">
        <f t="shared" si="42"/>
        <v>438906</v>
      </c>
      <c r="EU125" s="323">
        <f t="shared" si="35"/>
        <v>3149</v>
      </c>
      <c r="EV125" s="323">
        <f t="shared" si="43"/>
        <v>103380</v>
      </c>
      <c r="EW125" s="323">
        <f t="shared" si="44"/>
        <v>77802</v>
      </c>
      <c r="EX125" s="323">
        <f t="shared" si="45"/>
        <v>77802</v>
      </c>
      <c r="EY125" s="323">
        <f t="shared" si="46"/>
        <v>79012</v>
      </c>
      <c r="EZ125" s="323">
        <f t="shared" si="47"/>
        <v>69024</v>
      </c>
      <c r="FA125" s="323">
        <f t="shared" si="48"/>
        <v>61402</v>
      </c>
      <c r="FB125" s="323">
        <f t="shared" si="36"/>
        <v>7622</v>
      </c>
      <c r="FC125" s="320">
        <v>263563</v>
      </c>
      <c r="FD125" s="320">
        <v>408969</v>
      </c>
      <c r="FE125" s="320">
        <v>14742</v>
      </c>
      <c r="FF125" s="320">
        <v>128828</v>
      </c>
      <c r="FG125" s="320">
        <v>9362</v>
      </c>
      <c r="FH125" s="320">
        <v>691</v>
      </c>
      <c r="FI125" s="320">
        <v>28315</v>
      </c>
      <c r="FJ125" s="320">
        <v>854470</v>
      </c>
      <c r="FK125" s="320">
        <v>24059</v>
      </c>
      <c r="FL125" s="320">
        <v>17699</v>
      </c>
      <c r="FM125" s="320">
        <v>43</v>
      </c>
      <c r="FN125" s="320">
        <v>2116</v>
      </c>
      <c r="FO125" s="320">
        <v>0</v>
      </c>
      <c r="FP125" s="320">
        <v>300</v>
      </c>
      <c r="FQ125" s="320">
        <v>898687</v>
      </c>
      <c r="FR125" s="320">
        <v>46156</v>
      </c>
      <c r="FS125" s="320">
        <v>0</v>
      </c>
      <c r="FT125" s="320">
        <v>274</v>
      </c>
      <c r="FU125" s="320">
        <v>0</v>
      </c>
      <c r="FV125" s="320">
        <v>466</v>
      </c>
      <c r="FW125" s="320">
        <v>26729</v>
      </c>
      <c r="FX125" s="320">
        <v>2683</v>
      </c>
      <c r="FY125" s="320">
        <v>76308</v>
      </c>
      <c r="FZ125" s="320">
        <v>974995</v>
      </c>
      <c r="GA125" s="320">
        <v>0</v>
      </c>
      <c r="GB125" s="320">
        <v>25065</v>
      </c>
      <c r="GC125" s="320">
        <v>50841</v>
      </c>
      <c r="GD125" s="320">
        <v>204</v>
      </c>
      <c r="GE125" s="320">
        <v>0</v>
      </c>
      <c r="GF125" s="320">
        <v>0</v>
      </c>
      <c r="GG125" s="320">
        <v>76110</v>
      </c>
      <c r="GH125" s="320">
        <v>0</v>
      </c>
      <c r="GI125" s="320">
        <v>1130</v>
      </c>
      <c r="GJ125" s="320">
        <v>178054</v>
      </c>
      <c r="GK125" s="320">
        <v>224598</v>
      </c>
      <c r="GL125" s="320">
        <v>121690</v>
      </c>
      <c r="GM125" s="320">
        <v>0</v>
      </c>
      <c r="GN125" s="320">
        <v>0</v>
      </c>
      <c r="GO125" s="320">
        <v>525472</v>
      </c>
      <c r="GP125" s="320">
        <v>373413</v>
      </c>
      <c r="GQ125" s="320">
        <v>79948</v>
      </c>
      <c r="GR125" s="320">
        <v>293465</v>
      </c>
      <c r="GS125" s="320">
        <v>373413</v>
      </c>
      <c r="GT125" s="320">
        <v>263563</v>
      </c>
      <c r="GU125" s="320">
        <v>466</v>
      </c>
      <c r="GV125" s="325">
        <f t="shared" si="37"/>
        <v>371353</v>
      </c>
      <c r="GW125" s="325">
        <f t="shared" si="38"/>
        <v>48839</v>
      </c>
      <c r="GX125" s="325">
        <f t="shared" si="39"/>
        <v>322514</v>
      </c>
      <c r="GY125" s="320">
        <v>15762</v>
      </c>
      <c r="HB125" s="323">
        <f t="shared" si="49"/>
        <v>33278</v>
      </c>
    </row>
    <row r="126" spans="1:550" s="320" customFormat="1">
      <c r="A126" s="28" t="s">
        <v>624</v>
      </c>
      <c r="B126" s="28" t="s">
        <v>600</v>
      </c>
      <c r="C126" s="29" t="s">
        <v>242</v>
      </c>
      <c r="D126" s="29" t="s">
        <v>265</v>
      </c>
      <c r="E126" s="105" t="s">
        <v>185</v>
      </c>
      <c r="F126" s="31">
        <v>12</v>
      </c>
      <c r="G126" s="320">
        <v>174230</v>
      </c>
      <c r="H126" s="320">
        <v>82385</v>
      </c>
      <c r="I126" s="320">
        <v>6900</v>
      </c>
      <c r="J126" s="320">
        <v>23245</v>
      </c>
      <c r="K126" s="320">
        <v>375375</v>
      </c>
      <c r="L126" s="320">
        <v>422015</v>
      </c>
      <c r="M126" s="320">
        <v>52925</v>
      </c>
      <c r="N126" s="320">
        <v>7453</v>
      </c>
      <c r="O126" s="320">
        <v>3379</v>
      </c>
      <c r="P126" s="320">
        <v>10832</v>
      </c>
      <c r="Q126" s="320">
        <v>-4903</v>
      </c>
      <c r="R126" s="320">
        <v>5929</v>
      </c>
      <c r="S126" s="320">
        <v>58854</v>
      </c>
      <c r="T126" s="320">
        <v>11245</v>
      </c>
      <c r="U126" s="320">
        <v>-16586</v>
      </c>
      <c r="V126" s="320">
        <v>17543</v>
      </c>
      <c r="W126" s="320">
        <v>957</v>
      </c>
      <c r="X126" s="320">
        <v>-1557</v>
      </c>
      <c r="Y126" s="320">
        <v>-600</v>
      </c>
      <c r="Z126" s="320">
        <v>10645</v>
      </c>
      <c r="AA126" s="320">
        <v>3208</v>
      </c>
      <c r="AB126" s="320">
        <v>552</v>
      </c>
      <c r="AC126" s="320">
        <v>0</v>
      </c>
      <c r="AD126" s="320">
        <v>552</v>
      </c>
      <c r="AE126" s="320">
        <v>3760</v>
      </c>
      <c r="AF126" s="320">
        <v>0</v>
      </c>
      <c r="AG126" s="320">
        <v>0</v>
      </c>
      <c r="AH126" s="320">
        <v>0</v>
      </c>
      <c r="AI126" s="320">
        <v>22543</v>
      </c>
      <c r="AJ126" s="320">
        <v>6463</v>
      </c>
      <c r="AK126" s="320">
        <v>29006</v>
      </c>
      <c r="AL126" s="320">
        <v>313</v>
      </c>
      <c r="AM126" s="320">
        <v>-3</v>
      </c>
      <c r="AN126" s="320">
        <v>310</v>
      </c>
      <c r="AO126" s="320">
        <v>2543</v>
      </c>
      <c r="AP126" s="320">
        <v>0</v>
      </c>
      <c r="AQ126" s="320">
        <v>2543</v>
      </c>
      <c r="AR126" s="320">
        <v>0</v>
      </c>
      <c r="AS126" s="320">
        <v>0</v>
      </c>
      <c r="AT126" s="320">
        <v>0</v>
      </c>
      <c r="AU126" s="320">
        <v>92777</v>
      </c>
      <c r="AV126" s="320">
        <v>-9133</v>
      </c>
      <c r="AW126" s="320">
        <v>0</v>
      </c>
      <c r="AX126" s="320">
        <v>21474</v>
      </c>
      <c r="AY126" s="320">
        <v>12341</v>
      </c>
      <c r="AZ126" s="320">
        <v>0</v>
      </c>
      <c r="BA126" s="320">
        <v>12341</v>
      </c>
      <c r="BB126" s="320">
        <v>105118</v>
      </c>
      <c r="BC126" s="320">
        <v>188331</v>
      </c>
      <c r="BD126" s="320">
        <v>25751</v>
      </c>
      <c r="BE126" s="320">
        <v>72352</v>
      </c>
      <c r="BF126" s="320">
        <v>32766</v>
      </c>
      <c r="BG126" s="320">
        <v>-115979</v>
      </c>
      <c r="BH126" s="320">
        <v>7015</v>
      </c>
      <c r="BI126" s="320">
        <v>607744</v>
      </c>
      <c r="BJ126" s="320">
        <v>-52875</v>
      </c>
      <c r="BK126" s="320">
        <v>-21474</v>
      </c>
      <c r="BL126" s="320">
        <v>-74349</v>
      </c>
      <c r="BM126" s="320">
        <v>-74349</v>
      </c>
      <c r="BN126" s="320">
        <v>533395</v>
      </c>
      <c r="BO126" s="320">
        <v>177965</v>
      </c>
      <c r="BP126" s="320">
        <v>21399</v>
      </c>
      <c r="BQ126" s="320">
        <v>156566</v>
      </c>
      <c r="BR126" s="320">
        <v>31074</v>
      </c>
      <c r="BS126" s="320">
        <v>8653</v>
      </c>
      <c r="BT126" s="320">
        <v>22421</v>
      </c>
      <c r="BU126" s="320">
        <v>77314</v>
      </c>
      <c r="BV126" s="320">
        <v>69277</v>
      </c>
      <c r="BW126" s="320">
        <v>8037</v>
      </c>
      <c r="BX126" s="320">
        <v>30466</v>
      </c>
      <c r="BY126" s="320">
        <v>5503</v>
      </c>
      <c r="BZ126" s="320">
        <v>24963</v>
      </c>
      <c r="CA126" s="320">
        <v>14500</v>
      </c>
      <c r="CB126" s="320">
        <v>8021</v>
      </c>
      <c r="CC126" s="320">
        <v>6479</v>
      </c>
      <c r="CD126" s="320">
        <v>25539</v>
      </c>
      <c r="CE126" s="320">
        <v>7988</v>
      </c>
      <c r="CF126" s="320">
        <v>17551</v>
      </c>
      <c r="CJ126" s="320">
        <v>153960</v>
      </c>
      <c r="CK126" s="320">
        <v>49051</v>
      </c>
      <c r="CL126" s="320">
        <v>104909</v>
      </c>
      <c r="CM126" s="320">
        <v>0</v>
      </c>
      <c r="CN126" s="320">
        <v>0</v>
      </c>
      <c r="CO126" s="320">
        <v>0</v>
      </c>
      <c r="CP126" s="320">
        <v>20119</v>
      </c>
      <c r="CQ126" s="320">
        <v>8919</v>
      </c>
      <c r="CR126" s="320">
        <v>11200</v>
      </c>
      <c r="CS126" s="320">
        <v>11629</v>
      </c>
      <c r="CT126" s="320">
        <v>2444</v>
      </c>
      <c r="CU126" s="320">
        <v>9185</v>
      </c>
      <c r="CV126" s="320">
        <v>1168</v>
      </c>
      <c r="CW126" s="320">
        <v>81</v>
      </c>
      <c r="CX126" s="320">
        <v>1087</v>
      </c>
      <c r="CY126" s="320">
        <v>0</v>
      </c>
      <c r="CZ126" s="320">
        <v>0</v>
      </c>
      <c r="DA126" s="320">
        <v>0</v>
      </c>
      <c r="DB126" s="320">
        <v>0</v>
      </c>
      <c r="DC126" s="320">
        <v>0</v>
      </c>
      <c r="DD126" s="320">
        <v>0</v>
      </c>
      <c r="DE126" s="320">
        <v>0</v>
      </c>
      <c r="DF126" s="320">
        <v>0</v>
      </c>
      <c r="DG126" s="320">
        <v>0</v>
      </c>
      <c r="DH126" s="320">
        <v>0</v>
      </c>
      <c r="DI126" s="320">
        <v>0</v>
      </c>
      <c r="DJ126" s="320">
        <v>0</v>
      </c>
      <c r="DK126" s="320">
        <v>0</v>
      </c>
      <c r="DL126" s="320">
        <v>0</v>
      </c>
      <c r="DM126" s="320">
        <v>0</v>
      </c>
      <c r="DN126" s="320">
        <v>543734</v>
      </c>
      <c r="DO126" s="320">
        <v>181336</v>
      </c>
      <c r="DP126" s="320">
        <v>362398</v>
      </c>
      <c r="DQ126" s="320">
        <v>58302</v>
      </c>
      <c r="DR126" s="320">
        <v>48672</v>
      </c>
      <c r="DS126" s="320">
        <v>9630</v>
      </c>
      <c r="DT126" s="320">
        <v>602036</v>
      </c>
      <c r="DU126" s="320">
        <v>230008</v>
      </c>
      <c r="DV126" s="320">
        <v>372028</v>
      </c>
      <c r="DW126" s="320">
        <v>-522</v>
      </c>
      <c r="DX126" s="320">
        <v>0</v>
      </c>
      <c r="DY126" s="320">
        <v>-522</v>
      </c>
      <c r="DZ126" s="320">
        <v>1623</v>
      </c>
      <c r="EA126" s="320">
        <v>22115</v>
      </c>
      <c r="EB126" s="320">
        <v>1302</v>
      </c>
      <c r="EC126" s="320">
        <v>10573</v>
      </c>
      <c r="ED126" s="320">
        <v>111</v>
      </c>
      <c r="EE126" s="320">
        <v>0</v>
      </c>
      <c r="EF126" s="320">
        <v>29652</v>
      </c>
      <c r="EG126" s="320">
        <v>204754</v>
      </c>
      <c r="EH126" s="320">
        <v>106316</v>
      </c>
      <c r="EI126" s="320">
        <v>64305</v>
      </c>
      <c r="EJ126" s="320">
        <v>17694</v>
      </c>
      <c r="EK126" s="320">
        <v>393069</v>
      </c>
      <c r="EL126" s="320">
        <v>-9133</v>
      </c>
      <c r="EM126" s="320">
        <v>4578</v>
      </c>
      <c r="EN126" s="320">
        <v>205</v>
      </c>
      <c r="EO126" s="320">
        <v>-57015</v>
      </c>
      <c r="EP126" s="320">
        <v>-643</v>
      </c>
      <c r="EQ126" s="320">
        <v>-62008</v>
      </c>
      <c r="ER126" s="323">
        <f t="shared" si="40"/>
        <v>634724</v>
      </c>
      <c r="ES126" s="323">
        <f t="shared" si="41"/>
        <v>625591</v>
      </c>
      <c r="ET126" s="323">
        <f t="shared" si="42"/>
        <v>625510</v>
      </c>
      <c r="EU126" s="323">
        <f t="shared" si="35"/>
        <v>9214</v>
      </c>
      <c r="EV126" s="323">
        <f t="shared" si="43"/>
        <v>232522</v>
      </c>
      <c r="EW126" s="323">
        <f t="shared" si="44"/>
        <v>183850</v>
      </c>
      <c r="EX126" s="323">
        <f t="shared" si="45"/>
        <v>183769</v>
      </c>
      <c r="EY126" s="323">
        <f t="shared" si="46"/>
        <v>104909</v>
      </c>
      <c r="EZ126" s="323">
        <f t="shared" si="47"/>
        <v>135616</v>
      </c>
      <c r="FA126" s="323">
        <f t="shared" si="48"/>
        <v>117949</v>
      </c>
      <c r="FB126" s="323">
        <f t="shared" si="36"/>
        <v>17667</v>
      </c>
      <c r="FC126" s="320">
        <v>485526</v>
      </c>
      <c r="FD126" s="320">
        <v>252105</v>
      </c>
      <c r="FE126" s="320">
        <v>281481</v>
      </c>
      <c r="FF126" s="320">
        <v>149400</v>
      </c>
      <c r="FG126" s="320">
        <v>0</v>
      </c>
      <c r="FH126" s="320">
        <v>25655</v>
      </c>
      <c r="FI126" s="320">
        <v>4948</v>
      </c>
      <c r="FJ126" s="320">
        <v>1199115</v>
      </c>
      <c r="FK126" s="320">
        <v>38977</v>
      </c>
      <c r="FL126" s="320">
        <v>1575</v>
      </c>
      <c r="FM126" s="320">
        <v>860</v>
      </c>
      <c r="FN126" s="320">
        <v>0</v>
      </c>
      <c r="FO126" s="320">
        <v>3116</v>
      </c>
      <c r="FP126" s="320">
        <v>5411</v>
      </c>
      <c r="FQ126" s="320">
        <v>1249054</v>
      </c>
      <c r="FR126" s="320">
        <v>24694</v>
      </c>
      <c r="FS126" s="320">
        <v>931</v>
      </c>
      <c r="FT126" s="320">
        <v>756</v>
      </c>
      <c r="FU126" s="320">
        <v>0</v>
      </c>
      <c r="FV126" s="320">
        <v>1084</v>
      </c>
      <c r="FW126" s="320">
        <v>45022</v>
      </c>
      <c r="FX126" s="320">
        <v>29298</v>
      </c>
      <c r="FY126" s="320">
        <v>101785</v>
      </c>
      <c r="FZ126" s="320">
        <v>1350839</v>
      </c>
      <c r="GA126" s="320">
        <v>0</v>
      </c>
      <c r="GB126" s="320">
        <v>70511</v>
      </c>
      <c r="GC126" s="320">
        <v>60004</v>
      </c>
      <c r="GD126" s="320">
        <v>6935</v>
      </c>
      <c r="GE126" s="320">
        <v>0</v>
      </c>
      <c r="GF126" s="320">
        <v>0</v>
      </c>
      <c r="GG126" s="320">
        <v>137450</v>
      </c>
      <c r="GH126" s="320">
        <v>0</v>
      </c>
      <c r="GI126" s="320">
        <v>5821</v>
      </c>
      <c r="GJ126" s="320">
        <v>317064</v>
      </c>
      <c r="GK126" s="320">
        <v>165932</v>
      </c>
      <c r="GL126" s="320">
        <v>82546</v>
      </c>
      <c r="GM126" s="320">
        <v>0</v>
      </c>
      <c r="GN126" s="320">
        <v>3513</v>
      </c>
      <c r="GO126" s="320">
        <v>574876</v>
      </c>
      <c r="GP126" s="320">
        <v>638513</v>
      </c>
      <c r="GQ126" s="320">
        <v>105118</v>
      </c>
      <c r="GR126" s="320">
        <v>533395</v>
      </c>
      <c r="GS126" s="320">
        <v>638513</v>
      </c>
      <c r="GT126" s="320">
        <v>485526</v>
      </c>
      <c r="GU126" s="320">
        <v>1084</v>
      </c>
      <c r="GV126" s="325">
        <f t="shared" si="37"/>
        <v>318989</v>
      </c>
      <c r="GW126" s="325">
        <f t="shared" si="38"/>
        <v>53992</v>
      </c>
      <c r="GX126" s="325">
        <f t="shared" si="39"/>
        <v>264997</v>
      </c>
      <c r="GY126" s="320">
        <v>37685</v>
      </c>
      <c r="HB126" s="323">
        <f t="shared" si="49"/>
        <v>59800</v>
      </c>
    </row>
    <row r="127" spans="1:550" s="320" customFormat="1">
      <c r="A127" s="28" t="s">
        <v>625</v>
      </c>
      <c r="B127" s="28" t="s">
        <v>600</v>
      </c>
      <c r="C127" s="29" t="s">
        <v>242</v>
      </c>
      <c r="D127" s="29" t="s">
        <v>266</v>
      </c>
      <c r="E127" s="105" t="s">
        <v>185</v>
      </c>
      <c r="F127" s="31">
        <v>12</v>
      </c>
      <c r="G127" s="320">
        <v>114030</v>
      </c>
      <c r="H127" s="320">
        <v>53157</v>
      </c>
      <c r="I127" s="320">
        <v>4500</v>
      </c>
      <c r="J127" s="320">
        <v>14553</v>
      </c>
      <c r="K127" s="320">
        <v>252787</v>
      </c>
      <c r="L127" s="320">
        <v>252787</v>
      </c>
      <c r="M127" s="320">
        <v>17136</v>
      </c>
      <c r="N127" s="320">
        <v>179</v>
      </c>
      <c r="O127" s="320">
        <v>3075</v>
      </c>
      <c r="P127" s="320">
        <v>3254</v>
      </c>
      <c r="Q127" s="320">
        <v>-1399</v>
      </c>
      <c r="R127" s="320">
        <v>1855</v>
      </c>
      <c r="S127" s="320">
        <v>18991</v>
      </c>
      <c r="T127" s="320">
        <v>0</v>
      </c>
      <c r="U127" s="320">
        <v>0</v>
      </c>
      <c r="V127" s="320">
        <v>0</v>
      </c>
      <c r="W127" s="320">
        <v>0</v>
      </c>
      <c r="X127" s="320">
        <v>0</v>
      </c>
      <c r="Y127" s="320">
        <v>0</v>
      </c>
      <c r="Z127" s="320">
        <v>0</v>
      </c>
      <c r="AA127" s="320">
        <v>0</v>
      </c>
      <c r="AB127" s="320">
        <v>0</v>
      </c>
      <c r="AC127" s="320">
        <v>0</v>
      </c>
      <c r="AD127" s="320">
        <v>0</v>
      </c>
      <c r="AE127" s="320">
        <v>0</v>
      </c>
      <c r="AF127" s="320">
        <v>0</v>
      </c>
      <c r="AG127" s="320">
        <v>0</v>
      </c>
      <c r="AH127" s="320">
        <v>0</v>
      </c>
      <c r="AI127" s="320">
        <v>6923</v>
      </c>
      <c r="AJ127" s="320">
        <v>629</v>
      </c>
      <c r="AK127" s="320">
        <v>7552</v>
      </c>
      <c r="AL127" s="320">
        <v>300</v>
      </c>
      <c r="AM127" s="320">
        <v>-261</v>
      </c>
      <c r="AN127" s="320">
        <v>39</v>
      </c>
      <c r="AO127" s="320">
        <v>1361</v>
      </c>
      <c r="AP127" s="320">
        <v>-47</v>
      </c>
      <c r="AQ127" s="320">
        <v>1314</v>
      </c>
      <c r="AR127" s="320">
        <v>0</v>
      </c>
      <c r="AS127" s="320">
        <v>0</v>
      </c>
      <c r="AT127" s="320">
        <v>0</v>
      </c>
      <c r="AU127" s="320">
        <v>25720</v>
      </c>
      <c r="AV127" s="320">
        <v>179</v>
      </c>
      <c r="AW127" s="320">
        <v>0</v>
      </c>
      <c r="AX127" s="320">
        <v>3822</v>
      </c>
      <c r="AY127" s="320">
        <v>4001</v>
      </c>
      <c r="AZ127" s="320">
        <v>-1825</v>
      </c>
      <c r="BA127" s="320">
        <v>2176</v>
      </c>
      <c r="BB127" s="320">
        <v>27896</v>
      </c>
      <c r="BC127" s="320">
        <v>115691</v>
      </c>
      <c r="BD127" s="320">
        <v>6923</v>
      </c>
      <c r="BE127" s="320">
        <v>20344</v>
      </c>
      <c r="BF127" s="320">
        <v>7552</v>
      </c>
      <c r="BG127" s="320">
        <v>-95347</v>
      </c>
      <c r="BH127" s="320">
        <v>629</v>
      </c>
      <c r="BI127" s="320">
        <v>-52327</v>
      </c>
      <c r="BJ127" s="320">
        <v>44745</v>
      </c>
      <c r="BK127" s="320">
        <v>-3822</v>
      </c>
      <c r="BL127" s="320">
        <v>40923</v>
      </c>
      <c r="BM127" s="320">
        <v>42748</v>
      </c>
      <c r="BN127" s="320">
        <v>-9579</v>
      </c>
      <c r="BO127" s="320">
        <v>118088</v>
      </c>
      <c r="BP127" s="320">
        <v>4506</v>
      </c>
      <c r="BQ127" s="320">
        <v>113582</v>
      </c>
      <c r="BR127" s="320">
        <v>22460</v>
      </c>
      <c r="BS127" s="320">
        <v>2852</v>
      </c>
      <c r="BT127" s="320">
        <v>19608</v>
      </c>
      <c r="BU127" s="320">
        <v>38676</v>
      </c>
      <c r="BV127" s="320">
        <v>33469</v>
      </c>
      <c r="BW127" s="320">
        <v>5207</v>
      </c>
      <c r="BX127" s="320">
        <v>16335</v>
      </c>
      <c r="BY127" s="320">
        <v>1942</v>
      </c>
      <c r="BZ127" s="320">
        <v>14393</v>
      </c>
      <c r="CA127" s="320">
        <v>8661</v>
      </c>
      <c r="CB127" s="320">
        <v>4376</v>
      </c>
      <c r="CC127" s="320">
        <v>4285</v>
      </c>
      <c r="CD127" s="320">
        <v>24404</v>
      </c>
      <c r="CE127" s="320">
        <v>5844</v>
      </c>
      <c r="CF127" s="320">
        <v>18560</v>
      </c>
      <c r="CJ127" s="320">
        <v>84144</v>
      </c>
      <c r="CK127" s="320">
        <v>14947</v>
      </c>
      <c r="CL127" s="320">
        <v>69197</v>
      </c>
      <c r="CM127" s="320">
        <v>0</v>
      </c>
      <c r="CN127" s="320">
        <v>0</v>
      </c>
      <c r="CO127" s="320">
        <v>0</v>
      </c>
      <c r="CP127" s="320">
        <v>8439</v>
      </c>
      <c r="CQ127" s="320">
        <v>1434</v>
      </c>
      <c r="CR127" s="320">
        <v>7005</v>
      </c>
      <c r="CS127" s="320">
        <v>0</v>
      </c>
      <c r="CT127" s="320">
        <v>0</v>
      </c>
      <c r="CU127" s="320">
        <v>0</v>
      </c>
      <c r="CV127" s="320">
        <v>685</v>
      </c>
      <c r="CW127" s="320">
        <v>0</v>
      </c>
      <c r="CX127" s="320">
        <v>685</v>
      </c>
      <c r="CY127" s="320">
        <v>0</v>
      </c>
      <c r="CZ127" s="320">
        <v>0</v>
      </c>
      <c r="DA127" s="320">
        <v>0</v>
      </c>
      <c r="DB127" s="320">
        <v>0</v>
      </c>
      <c r="DC127" s="320">
        <v>0</v>
      </c>
      <c r="DD127" s="320">
        <v>0</v>
      </c>
      <c r="DE127" s="320">
        <v>0</v>
      </c>
      <c r="DF127" s="320">
        <v>0</v>
      </c>
      <c r="DG127" s="320">
        <v>0</v>
      </c>
      <c r="DH127" s="320">
        <v>0</v>
      </c>
      <c r="DI127" s="320">
        <v>0</v>
      </c>
      <c r="DJ127" s="320">
        <v>0</v>
      </c>
      <c r="DK127" s="320">
        <v>0</v>
      </c>
      <c r="DL127" s="320">
        <v>0</v>
      </c>
      <c r="DM127" s="320">
        <v>0</v>
      </c>
      <c r="DN127" s="320">
        <v>321892</v>
      </c>
      <c r="DO127" s="320">
        <v>69370</v>
      </c>
      <c r="DP127" s="320">
        <v>252522</v>
      </c>
      <c r="DQ127" s="320">
        <v>0</v>
      </c>
      <c r="DR127" s="320">
        <v>0</v>
      </c>
      <c r="DS127" s="320">
        <v>0</v>
      </c>
      <c r="DT127" s="320">
        <v>321892</v>
      </c>
      <c r="DU127" s="320">
        <v>69370</v>
      </c>
      <c r="DV127" s="320">
        <v>252522</v>
      </c>
      <c r="DW127" s="320">
        <v>-288</v>
      </c>
      <c r="DX127" s="320">
        <v>0</v>
      </c>
      <c r="DY127" s="320">
        <v>-288</v>
      </c>
      <c r="DZ127" s="320">
        <v>165</v>
      </c>
      <c r="EA127" s="320">
        <v>11806</v>
      </c>
      <c r="EB127" s="320">
        <v>48</v>
      </c>
      <c r="EC127" s="320">
        <v>8973</v>
      </c>
      <c r="ED127" s="320">
        <v>0</v>
      </c>
      <c r="EE127" s="320">
        <v>0</v>
      </c>
      <c r="EF127" s="320">
        <v>20566</v>
      </c>
      <c r="EG127" s="320">
        <v>175625</v>
      </c>
      <c r="EH127" s="320">
        <v>31013</v>
      </c>
      <c r="EI127" s="320">
        <v>46149</v>
      </c>
      <c r="EJ127" s="320">
        <v>20768</v>
      </c>
      <c r="EK127" s="320">
        <v>273555</v>
      </c>
      <c r="EL127" s="320">
        <v>179</v>
      </c>
      <c r="EM127" s="320">
        <v>-96</v>
      </c>
      <c r="EN127" s="320">
        <v>0</v>
      </c>
      <c r="EO127" s="320">
        <v>44848</v>
      </c>
      <c r="EP127" s="320">
        <v>-7</v>
      </c>
      <c r="EQ127" s="320">
        <v>44924</v>
      </c>
      <c r="ER127" s="323">
        <f t="shared" si="40"/>
        <v>342671</v>
      </c>
      <c r="ES127" s="323">
        <f t="shared" si="41"/>
        <v>342850</v>
      </c>
      <c r="ET127" s="323">
        <f t="shared" si="42"/>
        <v>342850</v>
      </c>
      <c r="EU127" s="323">
        <f t="shared" si="35"/>
        <v>-179</v>
      </c>
      <c r="EV127" s="323">
        <f t="shared" si="43"/>
        <v>69295</v>
      </c>
      <c r="EW127" s="323">
        <f t="shared" si="44"/>
        <v>69295</v>
      </c>
      <c r="EX127" s="323">
        <f t="shared" si="45"/>
        <v>69295</v>
      </c>
      <c r="EY127" s="323">
        <f t="shared" si="46"/>
        <v>69197</v>
      </c>
      <c r="EZ127" s="323">
        <f t="shared" si="47"/>
        <v>38676</v>
      </c>
      <c r="FA127" s="323">
        <f t="shared" si="48"/>
        <v>33469</v>
      </c>
      <c r="FB127" s="323">
        <f t="shared" si="36"/>
        <v>5207</v>
      </c>
      <c r="FC127" s="320">
        <v>0</v>
      </c>
      <c r="FD127" s="320">
        <v>290444</v>
      </c>
      <c r="FE127" s="320">
        <v>14621</v>
      </c>
      <c r="FF127" s="320">
        <v>86483</v>
      </c>
      <c r="FG127" s="320">
        <v>0</v>
      </c>
      <c r="FH127" s="320">
        <v>4730</v>
      </c>
      <c r="FI127" s="320">
        <v>26976</v>
      </c>
      <c r="FJ127" s="320">
        <v>423254</v>
      </c>
      <c r="FK127" s="320">
        <v>1014</v>
      </c>
      <c r="FL127" s="320">
        <v>0</v>
      </c>
      <c r="FM127" s="320">
        <v>295</v>
      </c>
      <c r="FN127" s="320">
        <v>0</v>
      </c>
      <c r="FO127" s="320">
        <v>0</v>
      </c>
      <c r="FP127" s="320">
        <v>5223</v>
      </c>
      <c r="FQ127" s="320">
        <v>429786</v>
      </c>
      <c r="FR127" s="320">
        <v>52</v>
      </c>
      <c r="FS127" s="320">
        <v>0</v>
      </c>
      <c r="FT127" s="320">
        <v>0</v>
      </c>
      <c r="FU127" s="320">
        <v>0</v>
      </c>
      <c r="FV127" s="320">
        <v>966</v>
      </c>
      <c r="FW127" s="320">
        <v>29381</v>
      </c>
      <c r="FX127" s="320">
        <v>14997</v>
      </c>
      <c r="FY127" s="320">
        <v>45396</v>
      </c>
      <c r="FZ127" s="320">
        <v>475182</v>
      </c>
      <c r="GA127" s="320">
        <v>0</v>
      </c>
      <c r="GB127" s="320">
        <v>3243</v>
      </c>
      <c r="GC127" s="320">
        <v>49026</v>
      </c>
      <c r="GD127" s="320">
        <v>1299</v>
      </c>
      <c r="GE127" s="320">
        <v>0</v>
      </c>
      <c r="GF127" s="320">
        <v>0</v>
      </c>
      <c r="GG127" s="320">
        <v>53568</v>
      </c>
      <c r="GH127" s="320">
        <v>0</v>
      </c>
      <c r="GI127" s="320">
        <v>3809</v>
      </c>
      <c r="GJ127" s="320">
        <v>166072</v>
      </c>
      <c r="GK127" s="320">
        <v>172076</v>
      </c>
      <c r="GL127" s="320">
        <v>54847</v>
      </c>
      <c r="GM127" s="320">
        <v>0</v>
      </c>
      <c r="GN127" s="320">
        <v>6493</v>
      </c>
      <c r="GO127" s="320">
        <v>403297</v>
      </c>
      <c r="GP127" s="320">
        <v>18317</v>
      </c>
      <c r="GQ127" s="320">
        <v>27896</v>
      </c>
      <c r="GR127" s="320">
        <v>-9579</v>
      </c>
      <c r="GS127" s="320">
        <v>18317</v>
      </c>
      <c r="GT127" s="320">
        <v>0</v>
      </c>
      <c r="GU127" s="320">
        <v>966</v>
      </c>
      <c r="GV127" s="325">
        <f t="shared" si="37"/>
        <v>230166</v>
      </c>
      <c r="GW127" s="325">
        <f t="shared" si="38"/>
        <v>15049</v>
      </c>
      <c r="GX127" s="325">
        <f t="shared" si="39"/>
        <v>215117</v>
      </c>
      <c r="GY127" s="320">
        <v>10818</v>
      </c>
      <c r="HB127" s="323">
        <f t="shared" si="49"/>
        <v>22624</v>
      </c>
    </row>
    <row r="128" spans="1:550" s="320" customFormat="1">
      <c r="A128" s="28" t="s">
        <v>626</v>
      </c>
      <c r="B128" s="28" t="s">
        <v>600</v>
      </c>
      <c r="C128" s="29" t="s">
        <v>242</v>
      </c>
      <c r="D128" s="29" t="s">
        <v>267</v>
      </c>
      <c r="E128" s="105" t="s">
        <v>185</v>
      </c>
      <c r="F128" s="31">
        <v>12</v>
      </c>
      <c r="G128" s="320">
        <v>23230</v>
      </c>
      <c r="H128" s="320">
        <v>10166</v>
      </c>
      <c r="I128" s="320">
        <v>2300</v>
      </c>
      <c r="J128" s="320">
        <v>3226</v>
      </c>
      <c r="K128" s="320">
        <v>95025</v>
      </c>
      <c r="L128" s="320">
        <v>101563</v>
      </c>
      <c r="M128" s="320">
        <v>13860</v>
      </c>
      <c r="N128" s="320">
        <v>1162</v>
      </c>
      <c r="O128" s="320">
        <v>-1472</v>
      </c>
      <c r="P128" s="320">
        <v>-310</v>
      </c>
      <c r="Q128" s="320">
        <v>-552</v>
      </c>
      <c r="R128" s="320">
        <v>-862</v>
      </c>
      <c r="S128" s="320">
        <v>12998</v>
      </c>
      <c r="T128" s="320">
        <v>0</v>
      </c>
      <c r="U128" s="320">
        <v>-664</v>
      </c>
      <c r="V128" s="320">
        <v>1232</v>
      </c>
      <c r="W128" s="320">
        <v>568</v>
      </c>
      <c r="X128" s="320">
        <v>-568</v>
      </c>
      <c r="Y128" s="320">
        <v>0</v>
      </c>
      <c r="Z128" s="320">
        <v>0</v>
      </c>
      <c r="AA128" s="320">
        <v>71783</v>
      </c>
      <c r="AB128" s="320">
        <v>1102</v>
      </c>
      <c r="AC128" s="320">
        <v>955</v>
      </c>
      <c r="AD128" s="320">
        <v>2057</v>
      </c>
      <c r="AE128" s="320">
        <v>73840</v>
      </c>
      <c r="AF128" s="320">
        <v>1920</v>
      </c>
      <c r="AG128" s="320">
        <v>-1277</v>
      </c>
      <c r="AH128" s="320">
        <v>643</v>
      </c>
      <c r="AI128" s="320">
        <v>0</v>
      </c>
      <c r="AJ128" s="320">
        <v>0</v>
      </c>
      <c r="AK128" s="320">
        <v>0</v>
      </c>
      <c r="AL128" s="320">
        <v>0</v>
      </c>
      <c r="AM128" s="320">
        <v>0</v>
      </c>
      <c r="AN128" s="320">
        <v>0</v>
      </c>
      <c r="AO128" s="320">
        <v>0</v>
      </c>
      <c r="AP128" s="320">
        <v>0</v>
      </c>
      <c r="AQ128" s="320">
        <v>0</v>
      </c>
      <c r="AR128" s="320">
        <v>153309</v>
      </c>
      <c r="AS128" s="320">
        <v>165</v>
      </c>
      <c r="AT128" s="320">
        <v>153474</v>
      </c>
      <c r="AU128" s="320">
        <v>240872</v>
      </c>
      <c r="AV128" s="320">
        <v>498</v>
      </c>
      <c r="AW128" s="320">
        <v>0</v>
      </c>
      <c r="AX128" s="320">
        <v>-415</v>
      </c>
      <c r="AY128" s="320">
        <v>83</v>
      </c>
      <c r="AZ128" s="320">
        <v>0</v>
      </c>
      <c r="BA128" s="320">
        <v>83</v>
      </c>
      <c r="BB128" s="320">
        <v>240955</v>
      </c>
      <c r="BC128" s="320">
        <v>176539</v>
      </c>
      <c r="BD128" s="320">
        <v>73703</v>
      </c>
      <c r="BE128" s="320">
        <v>166472</v>
      </c>
      <c r="BF128" s="320">
        <v>74483</v>
      </c>
      <c r="BG128" s="320">
        <v>-10067</v>
      </c>
      <c r="BH128" s="320">
        <v>780</v>
      </c>
      <c r="BI128" s="320">
        <v>239118</v>
      </c>
      <c r="BJ128" s="320">
        <v>12257</v>
      </c>
      <c r="BK128" s="320">
        <v>415</v>
      </c>
      <c r="BL128" s="320">
        <v>12672</v>
      </c>
      <c r="BM128" s="320">
        <v>12672</v>
      </c>
      <c r="BN128" s="320">
        <v>251790</v>
      </c>
      <c r="BO128" s="320">
        <v>51660</v>
      </c>
      <c r="BP128" s="320">
        <v>4854</v>
      </c>
      <c r="BQ128" s="320">
        <v>46806</v>
      </c>
      <c r="BR128" s="320">
        <v>8380</v>
      </c>
      <c r="BS128" s="320">
        <v>2772</v>
      </c>
      <c r="BT128" s="320">
        <v>5608</v>
      </c>
      <c r="BU128" s="320">
        <v>4813</v>
      </c>
      <c r="BV128" s="320">
        <v>3507</v>
      </c>
      <c r="BW128" s="320">
        <v>1306</v>
      </c>
      <c r="BX128" s="320">
        <v>5902</v>
      </c>
      <c r="BY128" s="320">
        <v>1017</v>
      </c>
      <c r="BZ128" s="320">
        <v>4885</v>
      </c>
      <c r="CA128" s="320">
        <v>5716</v>
      </c>
      <c r="CB128" s="320">
        <v>2546</v>
      </c>
      <c r="CC128" s="320">
        <v>3170</v>
      </c>
      <c r="CD128" s="320">
        <v>20254</v>
      </c>
      <c r="CE128" s="320">
        <v>3842</v>
      </c>
      <c r="CF128" s="320">
        <v>16412</v>
      </c>
      <c r="CJ128" s="320">
        <v>35592</v>
      </c>
      <c r="CK128" s="320">
        <v>7405</v>
      </c>
      <c r="CL128" s="320">
        <v>28187</v>
      </c>
      <c r="CM128" s="320">
        <v>36100</v>
      </c>
      <c r="CN128" s="320">
        <v>24089</v>
      </c>
      <c r="CO128" s="320">
        <v>12011</v>
      </c>
      <c r="CP128" s="320">
        <v>1652</v>
      </c>
      <c r="CQ128" s="320">
        <v>94</v>
      </c>
      <c r="CR128" s="320">
        <v>1558</v>
      </c>
      <c r="CS128" s="320">
        <v>2198</v>
      </c>
      <c r="CT128" s="320">
        <v>0</v>
      </c>
      <c r="CU128" s="320">
        <v>2198</v>
      </c>
      <c r="CV128" s="320">
        <v>678</v>
      </c>
      <c r="CW128" s="320">
        <v>0</v>
      </c>
      <c r="CX128" s="320">
        <v>678</v>
      </c>
      <c r="CY128" s="320">
        <v>0</v>
      </c>
      <c r="CZ128" s="320">
        <v>0</v>
      </c>
      <c r="DA128" s="320">
        <v>0</v>
      </c>
      <c r="DB128" s="320">
        <v>0</v>
      </c>
      <c r="DC128" s="320">
        <v>0</v>
      </c>
      <c r="DD128" s="320">
        <v>0</v>
      </c>
      <c r="DE128" s="320">
        <v>0</v>
      </c>
      <c r="DF128" s="320">
        <v>0</v>
      </c>
      <c r="DG128" s="320">
        <v>0</v>
      </c>
      <c r="DH128" s="320">
        <v>0</v>
      </c>
      <c r="DI128" s="320">
        <v>0</v>
      </c>
      <c r="DJ128" s="320">
        <v>0</v>
      </c>
      <c r="DK128" s="320">
        <v>0</v>
      </c>
      <c r="DL128" s="320">
        <v>0</v>
      </c>
      <c r="DM128" s="320">
        <v>0</v>
      </c>
      <c r="DN128" s="320">
        <v>172945</v>
      </c>
      <c r="DO128" s="320">
        <v>50126</v>
      </c>
      <c r="DP128" s="320">
        <v>122819</v>
      </c>
      <c r="DQ128" s="320">
        <v>6822</v>
      </c>
      <c r="DR128" s="320">
        <v>6720</v>
      </c>
      <c r="DS128" s="320">
        <v>102</v>
      </c>
      <c r="DT128" s="320">
        <v>179767</v>
      </c>
      <c r="DU128" s="320">
        <v>56846</v>
      </c>
      <c r="DV128" s="320">
        <v>122921</v>
      </c>
      <c r="DW128" s="320">
        <v>-146</v>
      </c>
      <c r="DX128" s="320">
        <v>0</v>
      </c>
      <c r="DY128" s="320">
        <v>-146</v>
      </c>
      <c r="DZ128" s="320">
        <v>0</v>
      </c>
      <c r="EA128" s="320">
        <v>2273</v>
      </c>
      <c r="EB128" s="320">
        <v>3362</v>
      </c>
      <c r="EC128" s="320">
        <v>6426</v>
      </c>
      <c r="ED128" s="320">
        <v>0</v>
      </c>
      <c r="EE128" s="320">
        <v>2286</v>
      </c>
      <c r="EF128" s="320">
        <v>3051</v>
      </c>
      <c r="EG128" s="320">
        <v>69072</v>
      </c>
      <c r="EH128" s="320">
        <v>17602</v>
      </c>
      <c r="EI128" s="320">
        <v>8351</v>
      </c>
      <c r="EJ128" s="320">
        <v>31591</v>
      </c>
      <c r="EK128" s="320">
        <v>126616</v>
      </c>
      <c r="EL128" s="320">
        <v>498</v>
      </c>
      <c r="EM128" s="320">
        <v>14714</v>
      </c>
      <c r="EN128" s="320">
        <v>25000</v>
      </c>
      <c r="EO128" s="320">
        <v>-26437</v>
      </c>
      <c r="EP128" s="320">
        <v>-1020</v>
      </c>
      <c r="EQ128" s="320">
        <v>12755</v>
      </c>
      <c r="ER128" s="323">
        <f t="shared" si="40"/>
        <v>188466</v>
      </c>
      <c r="ES128" s="323">
        <f t="shared" si="41"/>
        <v>188964</v>
      </c>
      <c r="ET128" s="323">
        <f t="shared" si="42"/>
        <v>188964</v>
      </c>
      <c r="EU128" s="323">
        <f t="shared" si="35"/>
        <v>-498</v>
      </c>
      <c r="EV128" s="323">
        <f t="shared" si="43"/>
        <v>62348</v>
      </c>
      <c r="EW128" s="323">
        <f t="shared" si="44"/>
        <v>55628</v>
      </c>
      <c r="EX128" s="323">
        <f t="shared" si="45"/>
        <v>55628</v>
      </c>
      <c r="EY128" s="323">
        <f t="shared" si="46"/>
        <v>28187</v>
      </c>
      <c r="EZ128" s="323">
        <f t="shared" si="47"/>
        <v>11635</v>
      </c>
      <c r="FA128" s="323">
        <f t="shared" si="48"/>
        <v>10227</v>
      </c>
      <c r="FB128" s="323">
        <f t="shared" si="36"/>
        <v>1408</v>
      </c>
      <c r="FC128" s="320">
        <v>71601</v>
      </c>
      <c r="FD128" s="320">
        <v>152193</v>
      </c>
      <c r="FE128" s="320">
        <v>30611</v>
      </c>
      <c r="FF128" s="320">
        <v>119072</v>
      </c>
      <c r="FG128" s="320">
        <v>6913</v>
      </c>
      <c r="FH128" s="320">
        <v>1657</v>
      </c>
      <c r="FI128" s="320">
        <v>8596</v>
      </c>
      <c r="FJ128" s="320">
        <v>390643</v>
      </c>
      <c r="FK128" s="320">
        <v>4730</v>
      </c>
      <c r="FL128" s="320">
        <v>0</v>
      </c>
      <c r="FM128" s="320">
        <v>20173</v>
      </c>
      <c r="FN128" s="320">
        <v>0</v>
      </c>
      <c r="FO128" s="320">
        <v>277997</v>
      </c>
      <c r="FP128" s="320">
        <v>3468</v>
      </c>
      <c r="FQ128" s="320">
        <v>697011</v>
      </c>
      <c r="FR128" s="320">
        <v>0</v>
      </c>
      <c r="FS128" s="320">
        <v>0</v>
      </c>
      <c r="FT128" s="320">
        <v>12577</v>
      </c>
      <c r="FU128" s="320">
        <v>0</v>
      </c>
      <c r="FV128" s="320">
        <v>5004</v>
      </c>
      <c r="FW128" s="320">
        <v>20212</v>
      </c>
      <c r="FX128" s="320">
        <v>2823</v>
      </c>
      <c r="FY128" s="320">
        <v>40616</v>
      </c>
      <c r="FZ128" s="320">
        <v>737627</v>
      </c>
      <c r="GA128" s="320">
        <v>0</v>
      </c>
      <c r="GB128" s="320">
        <v>0</v>
      </c>
      <c r="GC128" s="320">
        <v>18157</v>
      </c>
      <c r="GD128" s="320">
        <v>5537</v>
      </c>
      <c r="GE128" s="320">
        <v>0</v>
      </c>
      <c r="GF128" s="320">
        <v>0</v>
      </c>
      <c r="GG128" s="320">
        <v>23694</v>
      </c>
      <c r="GH128" s="320">
        <v>0</v>
      </c>
      <c r="GI128" s="320">
        <v>728</v>
      </c>
      <c r="GJ128" s="320">
        <v>183396</v>
      </c>
      <c r="GK128" s="320">
        <v>31000</v>
      </c>
      <c r="GL128" s="320">
        <v>6064</v>
      </c>
      <c r="GM128" s="320">
        <v>0</v>
      </c>
      <c r="GN128" s="320">
        <v>0</v>
      </c>
      <c r="GO128" s="320">
        <v>221188</v>
      </c>
      <c r="GP128" s="320">
        <v>492745</v>
      </c>
      <c r="GQ128" s="320">
        <v>240955</v>
      </c>
      <c r="GR128" s="320">
        <v>251790</v>
      </c>
      <c r="GS128" s="320">
        <v>492745</v>
      </c>
      <c r="GT128" s="320">
        <v>71601</v>
      </c>
      <c r="GU128" s="320">
        <v>5004</v>
      </c>
      <c r="GV128" s="325">
        <f t="shared" si="37"/>
        <v>37064</v>
      </c>
      <c r="GW128" s="325">
        <f t="shared" si="38"/>
        <v>2823</v>
      </c>
      <c r="GX128" s="325">
        <f t="shared" si="39"/>
        <v>34241</v>
      </c>
      <c r="GY128" s="320">
        <v>2026</v>
      </c>
      <c r="HB128" s="323">
        <f t="shared" si="49"/>
        <v>4299</v>
      </c>
    </row>
    <row r="129" spans="1:550" s="320" customFormat="1">
      <c r="A129" s="28" t="s">
        <v>627</v>
      </c>
      <c r="B129" s="28" t="s">
        <v>600</v>
      </c>
      <c r="C129" s="29" t="s">
        <v>242</v>
      </c>
      <c r="D129" s="29" t="s">
        <v>268</v>
      </c>
      <c r="E129" s="105" t="s">
        <v>185</v>
      </c>
      <c r="F129" s="31">
        <v>12</v>
      </c>
      <c r="G129" s="320">
        <v>112510</v>
      </c>
      <c r="H129" s="320">
        <v>51874</v>
      </c>
      <c r="I129" s="320">
        <v>4500</v>
      </c>
      <c r="J129" s="320">
        <v>14005</v>
      </c>
      <c r="K129" s="320">
        <v>248126</v>
      </c>
      <c r="L129" s="320">
        <v>276920</v>
      </c>
      <c r="M129" s="320">
        <v>22926</v>
      </c>
      <c r="N129" s="320">
        <v>6628</v>
      </c>
      <c r="O129" s="320">
        <v>-3456</v>
      </c>
      <c r="P129" s="320">
        <v>3172</v>
      </c>
      <c r="Q129" s="320">
        <v>-947</v>
      </c>
      <c r="R129" s="320">
        <v>2225</v>
      </c>
      <c r="S129" s="320">
        <v>25151</v>
      </c>
      <c r="T129" s="320">
        <v>13445</v>
      </c>
      <c r="U129" s="320">
        <v>-13214</v>
      </c>
      <c r="V129" s="320">
        <v>10230</v>
      </c>
      <c r="W129" s="320">
        <v>-2984</v>
      </c>
      <c r="X129" s="320">
        <v>0</v>
      </c>
      <c r="Y129" s="320">
        <v>-2984</v>
      </c>
      <c r="Z129" s="320">
        <v>10461</v>
      </c>
      <c r="AA129" s="320">
        <v>0</v>
      </c>
      <c r="AB129" s="320">
        <v>0</v>
      </c>
      <c r="AC129" s="320">
        <v>0</v>
      </c>
      <c r="AD129" s="320">
        <v>0</v>
      </c>
      <c r="AE129" s="320">
        <v>0</v>
      </c>
      <c r="AF129" s="320">
        <v>857</v>
      </c>
      <c r="AG129" s="320">
        <v>-108</v>
      </c>
      <c r="AH129" s="320">
        <v>749</v>
      </c>
      <c r="AI129" s="320">
        <v>0</v>
      </c>
      <c r="AJ129" s="320">
        <v>0</v>
      </c>
      <c r="AK129" s="320">
        <v>0</v>
      </c>
      <c r="AL129" s="320">
        <v>6312</v>
      </c>
      <c r="AM129" s="320">
        <v>-958</v>
      </c>
      <c r="AN129" s="320">
        <v>5354</v>
      </c>
      <c r="AO129" s="320">
        <v>425</v>
      </c>
      <c r="AP129" s="320">
        <v>0</v>
      </c>
      <c r="AQ129" s="320">
        <v>425</v>
      </c>
      <c r="AR129" s="320">
        <v>0</v>
      </c>
      <c r="AS129" s="320">
        <v>0</v>
      </c>
      <c r="AT129" s="320">
        <v>0</v>
      </c>
      <c r="AU129" s="320">
        <v>43965</v>
      </c>
      <c r="AV129" s="320">
        <v>-6586</v>
      </c>
      <c r="AW129" s="320">
        <v>-1463</v>
      </c>
      <c r="AX129" s="320">
        <v>6224</v>
      </c>
      <c r="AY129" s="320">
        <v>-1825</v>
      </c>
      <c r="AZ129" s="320">
        <v>0</v>
      </c>
      <c r="BA129" s="320">
        <v>-1825</v>
      </c>
      <c r="BB129" s="320">
        <v>42140</v>
      </c>
      <c r="BC129" s="320">
        <v>132692</v>
      </c>
      <c r="BD129" s="320">
        <v>857</v>
      </c>
      <c r="BE129" s="320">
        <v>41391</v>
      </c>
      <c r="BF129" s="320">
        <v>749</v>
      </c>
      <c r="BG129" s="320">
        <v>-91301</v>
      </c>
      <c r="BH129" s="320">
        <v>-108</v>
      </c>
      <c r="BI129" s="320">
        <v>244150</v>
      </c>
      <c r="BJ129" s="320">
        <v>13802</v>
      </c>
      <c r="BK129" s="320">
        <v>-6224</v>
      </c>
      <c r="BL129" s="320">
        <v>7578</v>
      </c>
      <c r="BM129" s="320">
        <v>7578</v>
      </c>
      <c r="BN129" s="320">
        <v>251728</v>
      </c>
      <c r="BO129" s="320">
        <v>108382</v>
      </c>
      <c r="BP129" s="320">
        <v>4121</v>
      </c>
      <c r="BQ129" s="320">
        <v>104261</v>
      </c>
      <c r="BR129" s="320">
        <v>17924</v>
      </c>
      <c r="BS129" s="320">
        <v>3267</v>
      </c>
      <c r="BT129" s="320">
        <v>14657</v>
      </c>
      <c r="BU129" s="320">
        <v>49817</v>
      </c>
      <c r="BV129" s="320">
        <v>42515</v>
      </c>
      <c r="BW129" s="320">
        <v>7302</v>
      </c>
      <c r="BX129" s="320">
        <v>22223</v>
      </c>
      <c r="BY129" s="320">
        <v>6695</v>
      </c>
      <c r="BZ129" s="320">
        <v>15528</v>
      </c>
      <c r="CA129" s="320">
        <v>6729</v>
      </c>
      <c r="CB129" s="320">
        <v>3907</v>
      </c>
      <c r="CC129" s="320">
        <v>2822</v>
      </c>
      <c r="CD129" s="320">
        <v>12690</v>
      </c>
      <c r="CE129" s="320">
        <v>69</v>
      </c>
      <c r="CF129" s="320">
        <v>12621</v>
      </c>
      <c r="CJ129" s="320">
        <v>88574</v>
      </c>
      <c r="CK129" s="320">
        <v>15175</v>
      </c>
      <c r="CL129" s="320">
        <v>73399</v>
      </c>
      <c r="CM129" s="320">
        <v>0</v>
      </c>
      <c r="CN129" s="320">
        <v>0</v>
      </c>
      <c r="CO129" s="320">
        <v>0</v>
      </c>
      <c r="CP129" s="320">
        <v>15661</v>
      </c>
      <c r="CQ129" s="320">
        <v>14585</v>
      </c>
      <c r="CR129" s="320">
        <v>1076</v>
      </c>
      <c r="CS129" s="320">
        <v>3445</v>
      </c>
      <c r="CT129" s="320">
        <v>126</v>
      </c>
      <c r="CU129" s="320">
        <v>3319</v>
      </c>
      <c r="CV129" s="320">
        <v>3325</v>
      </c>
      <c r="CW129" s="320">
        <v>211</v>
      </c>
      <c r="CX129" s="320">
        <v>3114</v>
      </c>
      <c r="CY129" s="320">
        <v>0</v>
      </c>
      <c r="CZ129" s="320">
        <v>0</v>
      </c>
      <c r="DA129" s="320">
        <v>0</v>
      </c>
      <c r="DB129" s="320">
        <v>0</v>
      </c>
      <c r="DC129" s="320">
        <v>0</v>
      </c>
      <c r="DD129" s="320">
        <v>0</v>
      </c>
      <c r="DE129" s="320">
        <v>0</v>
      </c>
      <c r="DF129" s="320">
        <v>0</v>
      </c>
      <c r="DG129" s="320">
        <v>741</v>
      </c>
      <c r="DH129" s="320">
        <v>0</v>
      </c>
      <c r="DI129" s="320">
        <v>741</v>
      </c>
      <c r="DJ129" s="320">
        <v>0</v>
      </c>
      <c r="DK129" s="320">
        <v>0</v>
      </c>
      <c r="DL129" s="320">
        <v>0</v>
      </c>
      <c r="DM129" s="320">
        <v>0</v>
      </c>
      <c r="DN129" s="320">
        <v>329511</v>
      </c>
      <c r="DO129" s="320">
        <v>90671</v>
      </c>
      <c r="DP129" s="320">
        <v>238840</v>
      </c>
      <c r="DQ129" s="320">
        <v>28994</v>
      </c>
      <c r="DR129" s="320">
        <v>29333</v>
      </c>
      <c r="DS129" s="320">
        <v>-339</v>
      </c>
      <c r="DT129" s="320">
        <v>358505</v>
      </c>
      <c r="DU129" s="320">
        <v>120004</v>
      </c>
      <c r="DV129" s="320">
        <v>238501</v>
      </c>
      <c r="DW129" s="320">
        <v>-13286</v>
      </c>
      <c r="DX129" s="320">
        <v>0</v>
      </c>
      <c r="DY129" s="320">
        <v>-13286</v>
      </c>
      <c r="DZ129" s="320">
        <v>0</v>
      </c>
      <c r="EA129" s="320">
        <v>14408</v>
      </c>
      <c r="EB129" s="320">
        <v>499</v>
      </c>
      <c r="EC129" s="320">
        <v>6026</v>
      </c>
      <c r="ED129" s="320">
        <v>0</v>
      </c>
      <c r="EE129" s="320">
        <v>0</v>
      </c>
      <c r="EF129" s="320">
        <v>19935</v>
      </c>
      <c r="EG129" s="320">
        <v>159766</v>
      </c>
      <c r="EH129" s="320">
        <v>43134</v>
      </c>
      <c r="EI129" s="320">
        <v>45226</v>
      </c>
      <c r="EJ129" s="320">
        <v>17010</v>
      </c>
      <c r="EK129" s="320">
        <v>265136</v>
      </c>
      <c r="EL129" s="320">
        <v>-6586</v>
      </c>
      <c r="EM129" s="320">
        <v>45484</v>
      </c>
      <c r="EN129" s="320">
        <v>60</v>
      </c>
      <c r="EO129" s="320">
        <v>-31742</v>
      </c>
      <c r="EP129" s="320">
        <v>-1463</v>
      </c>
      <c r="EQ129" s="320">
        <v>5753</v>
      </c>
      <c r="ER129" s="323">
        <f t="shared" si="40"/>
        <v>378939</v>
      </c>
      <c r="ES129" s="323">
        <f t="shared" si="41"/>
        <v>372353</v>
      </c>
      <c r="ET129" s="323">
        <f t="shared" si="42"/>
        <v>372142</v>
      </c>
      <c r="EU129" s="323">
        <f t="shared" si="35"/>
        <v>6797</v>
      </c>
      <c r="EV129" s="323">
        <f t="shared" si="43"/>
        <v>107217</v>
      </c>
      <c r="EW129" s="323">
        <f t="shared" si="44"/>
        <v>77884</v>
      </c>
      <c r="EX129" s="323">
        <f t="shared" si="45"/>
        <v>77673</v>
      </c>
      <c r="EY129" s="323">
        <f t="shared" si="46"/>
        <v>73399</v>
      </c>
      <c r="EZ129" s="323">
        <f t="shared" si="47"/>
        <v>78811</v>
      </c>
      <c r="FA129" s="323">
        <f t="shared" si="48"/>
        <v>71848</v>
      </c>
      <c r="FB129" s="323">
        <f t="shared" si="36"/>
        <v>6963</v>
      </c>
      <c r="FC129" s="320">
        <v>246949</v>
      </c>
      <c r="FD129" s="320">
        <v>370320</v>
      </c>
      <c r="FE129" s="320">
        <v>5647</v>
      </c>
      <c r="FF129" s="320">
        <v>43947</v>
      </c>
      <c r="FG129" s="320">
        <v>397</v>
      </c>
      <c r="FH129" s="320">
        <v>4030</v>
      </c>
      <c r="FI129" s="320">
        <v>10164</v>
      </c>
      <c r="FJ129" s="320">
        <v>681454</v>
      </c>
      <c r="FK129" s="320">
        <v>2549</v>
      </c>
      <c r="FL129" s="320">
        <v>0</v>
      </c>
      <c r="FM129" s="320">
        <v>29</v>
      </c>
      <c r="FN129" s="320">
        <v>0</v>
      </c>
      <c r="FO129" s="320">
        <v>756</v>
      </c>
      <c r="FP129" s="320">
        <v>62</v>
      </c>
      <c r="FQ129" s="320">
        <v>684850</v>
      </c>
      <c r="FR129" s="320">
        <v>50000</v>
      </c>
      <c r="FS129" s="320">
        <v>0</v>
      </c>
      <c r="FT129" s="320">
        <v>3157</v>
      </c>
      <c r="FU129" s="320">
        <v>0</v>
      </c>
      <c r="FV129" s="320">
        <v>423</v>
      </c>
      <c r="FW129" s="320">
        <v>17743</v>
      </c>
      <c r="FX129" s="320">
        <v>22411</v>
      </c>
      <c r="FY129" s="320">
        <v>93734</v>
      </c>
      <c r="FZ129" s="320">
        <v>778584</v>
      </c>
      <c r="GA129" s="320">
        <v>0</v>
      </c>
      <c r="GB129" s="320">
        <v>6851</v>
      </c>
      <c r="GC129" s="320">
        <v>59682</v>
      </c>
      <c r="GD129" s="320">
        <v>1240</v>
      </c>
      <c r="GE129" s="320">
        <v>0</v>
      </c>
      <c r="GF129" s="320">
        <v>0</v>
      </c>
      <c r="GG129" s="320">
        <v>67773</v>
      </c>
      <c r="GH129" s="320">
        <v>0</v>
      </c>
      <c r="GI129" s="320">
        <v>5221</v>
      </c>
      <c r="GJ129" s="320">
        <v>180080</v>
      </c>
      <c r="GK129" s="320">
        <v>171237</v>
      </c>
      <c r="GL129" s="320">
        <v>60405</v>
      </c>
      <c r="GM129" s="320">
        <v>0</v>
      </c>
      <c r="GN129" s="320">
        <v>0</v>
      </c>
      <c r="GO129" s="320">
        <v>416943</v>
      </c>
      <c r="GP129" s="320">
        <v>293868</v>
      </c>
      <c r="GQ129" s="320">
        <v>42140</v>
      </c>
      <c r="GR129" s="320">
        <v>251728</v>
      </c>
      <c r="GS129" s="320">
        <v>293868</v>
      </c>
      <c r="GT129" s="320">
        <v>246949</v>
      </c>
      <c r="GU129" s="320">
        <v>423</v>
      </c>
      <c r="GV129" s="325">
        <f t="shared" si="37"/>
        <v>238493</v>
      </c>
      <c r="GW129" s="325">
        <f t="shared" si="38"/>
        <v>72411</v>
      </c>
      <c r="GX129" s="325">
        <f t="shared" si="39"/>
        <v>166082</v>
      </c>
      <c r="GY129" s="320">
        <v>11399</v>
      </c>
      <c r="HB129" s="323">
        <f t="shared" si="49"/>
        <v>25807</v>
      </c>
    </row>
    <row r="130" spans="1:550" s="320" customFormat="1">
      <c r="A130" s="28" t="s">
        <v>628</v>
      </c>
      <c r="B130" s="28" t="s">
        <v>600</v>
      </c>
      <c r="C130" s="29" t="s">
        <v>242</v>
      </c>
      <c r="D130" s="29" t="s">
        <v>269</v>
      </c>
      <c r="E130" s="105" t="s">
        <v>185</v>
      </c>
      <c r="F130" s="31">
        <v>12</v>
      </c>
      <c r="G130" s="320">
        <v>315360</v>
      </c>
      <c r="H130" s="320">
        <v>142286</v>
      </c>
      <c r="I130" s="320">
        <v>12500</v>
      </c>
      <c r="J130" s="320">
        <v>43240</v>
      </c>
      <c r="K130" s="320">
        <v>683337</v>
      </c>
      <c r="L130" s="320">
        <v>759860</v>
      </c>
      <c r="M130" s="320">
        <v>13387</v>
      </c>
      <c r="N130" s="320">
        <v>26611</v>
      </c>
      <c r="O130" s="320">
        <v>-26127</v>
      </c>
      <c r="P130" s="320">
        <v>484</v>
      </c>
      <c r="Q130" s="320">
        <v>3677</v>
      </c>
      <c r="R130" s="320">
        <v>4161</v>
      </c>
      <c r="S130" s="320">
        <v>17548</v>
      </c>
      <c r="T130" s="320">
        <v>6055</v>
      </c>
      <c r="U130" s="320">
        <v>-19641</v>
      </c>
      <c r="V130" s="320">
        <v>24160</v>
      </c>
      <c r="W130" s="320">
        <v>4519</v>
      </c>
      <c r="X130" s="320">
        <v>0</v>
      </c>
      <c r="Y130" s="320">
        <v>4519</v>
      </c>
      <c r="Z130" s="320">
        <v>10574</v>
      </c>
      <c r="AA130" s="320">
        <v>6147</v>
      </c>
      <c r="AB130" s="320">
        <v>3389</v>
      </c>
      <c r="AC130" s="320">
        <v>-4324</v>
      </c>
      <c r="AD130" s="320">
        <v>-935</v>
      </c>
      <c r="AE130" s="320">
        <v>5212</v>
      </c>
      <c r="AF130" s="320">
        <v>0</v>
      </c>
      <c r="AG130" s="320">
        <v>0</v>
      </c>
      <c r="AH130" s="320">
        <v>0</v>
      </c>
      <c r="AI130" s="320">
        <v>15189</v>
      </c>
      <c r="AJ130" s="320">
        <v>298</v>
      </c>
      <c r="AK130" s="320">
        <v>15487</v>
      </c>
      <c r="AL130" s="320">
        <v>2859</v>
      </c>
      <c r="AM130" s="320">
        <v>1469</v>
      </c>
      <c r="AN130" s="320">
        <v>4328</v>
      </c>
      <c r="AO130" s="320">
        <v>6097</v>
      </c>
      <c r="AP130" s="320">
        <v>-1120</v>
      </c>
      <c r="AQ130" s="320">
        <v>4977</v>
      </c>
      <c r="AR130" s="320">
        <v>0</v>
      </c>
      <c r="AS130" s="320">
        <v>0</v>
      </c>
      <c r="AT130" s="320">
        <v>0</v>
      </c>
      <c r="AU130" s="320">
        <v>49734</v>
      </c>
      <c r="AV130" s="320">
        <v>6970</v>
      </c>
      <c r="AW130" s="320">
        <v>0</v>
      </c>
      <c r="AX130" s="320">
        <v>1422</v>
      </c>
      <c r="AY130" s="320">
        <v>8392</v>
      </c>
      <c r="AZ130" s="320">
        <v>0</v>
      </c>
      <c r="BA130" s="320">
        <v>8392</v>
      </c>
      <c r="BB130" s="320">
        <v>58126</v>
      </c>
      <c r="BC130" s="320">
        <v>330371</v>
      </c>
      <c r="BD130" s="320">
        <v>21336</v>
      </c>
      <c r="BE130" s="320">
        <v>37427</v>
      </c>
      <c r="BF130" s="320">
        <v>20699</v>
      </c>
      <c r="BG130" s="320">
        <v>-292944</v>
      </c>
      <c r="BH130" s="320">
        <v>-637</v>
      </c>
      <c r="BI130" s="320">
        <v>956007</v>
      </c>
      <c r="BJ130" s="320">
        <v>-56624</v>
      </c>
      <c r="BK130" s="320">
        <v>-1422</v>
      </c>
      <c r="BL130" s="320">
        <v>-58046</v>
      </c>
      <c r="BM130" s="320">
        <v>-58046</v>
      </c>
      <c r="BN130" s="320">
        <v>897961</v>
      </c>
      <c r="BO130" s="320">
        <v>284767</v>
      </c>
      <c r="BP130" s="320">
        <v>8037</v>
      </c>
      <c r="BQ130" s="320">
        <v>276730</v>
      </c>
      <c r="BR130" s="320">
        <v>50475</v>
      </c>
      <c r="BS130" s="320">
        <v>9538</v>
      </c>
      <c r="BT130" s="320">
        <v>40937</v>
      </c>
      <c r="BU130" s="320">
        <v>138697</v>
      </c>
      <c r="BV130" s="320">
        <v>118576</v>
      </c>
      <c r="BW130" s="320">
        <v>20121</v>
      </c>
      <c r="BX130" s="320">
        <v>39511</v>
      </c>
      <c r="BY130" s="320">
        <v>1274</v>
      </c>
      <c r="BZ130" s="320">
        <v>38237</v>
      </c>
      <c r="CA130" s="320">
        <v>31934</v>
      </c>
      <c r="CB130" s="320">
        <v>11724</v>
      </c>
      <c r="CC130" s="320">
        <v>20210</v>
      </c>
      <c r="CD130" s="320">
        <v>51473</v>
      </c>
      <c r="CE130" s="320">
        <v>9576</v>
      </c>
      <c r="CF130" s="320">
        <v>41897</v>
      </c>
      <c r="CJ130" s="320">
        <v>206232</v>
      </c>
      <c r="CK130" s="320">
        <v>47998</v>
      </c>
      <c r="CL130" s="320">
        <v>158234</v>
      </c>
      <c r="CM130" s="320">
        <v>0</v>
      </c>
      <c r="CN130" s="320">
        <v>0</v>
      </c>
      <c r="CO130" s="320">
        <v>0</v>
      </c>
      <c r="CP130" s="320">
        <v>11714</v>
      </c>
      <c r="CQ130" s="320">
        <v>6992</v>
      </c>
      <c r="CR130" s="320">
        <v>4722</v>
      </c>
      <c r="CS130" s="320">
        <v>8157</v>
      </c>
      <c r="CT130" s="320">
        <v>0</v>
      </c>
      <c r="CU130" s="320">
        <v>8157</v>
      </c>
      <c r="CV130" s="320">
        <v>2678</v>
      </c>
      <c r="CW130" s="320">
        <v>0</v>
      </c>
      <c r="CX130" s="320">
        <v>2678</v>
      </c>
      <c r="CY130" s="320">
        <v>0</v>
      </c>
      <c r="CZ130" s="320">
        <v>0</v>
      </c>
      <c r="DA130" s="320">
        <v>0</v>
      </c>
      <c r="DB130" s="320">
        <v>550</v>
      </c>
      <c r="DC130" s="320">
        <v>0</v>
      </c>
      <c r="DD130" s="320">
        <v>550</v>
      </c>
      <c r="DE130" s="320">
        <v>0</v>
      </c>
      <c r="DF130" s="320">
        <v>0</v>
      </c>
      <c r="DG130" s="320">
        <v>0</v>
      </c>
      <c r="DH130" s="320">
        <v>0</v>
      </c>
      <c r="DI130" s="320">
        <v>0</v>
      </c>
      <c r="DJ130" s="320">
        <v>0</v>
      </c>
      <c r="DK130" s="320">
        <v>24349</v>
      </c>
      <c r="DL130" s="320">
        <v>12610</v>
      </c>
      <c r="DM130" s="320">
        <v>11739</v>
      </c>
      <c r="DN130" s="320">
        <v>850537</v>
      </c>
      <c r="DO130" s="320">
        <v>226325</v>
      </c>
      <c r="DP130" s="320">
        <v>624212</v>
      </c>
      <c r="DQ130" s="320">
        <v>89212</v>
      </c>
      <c r="DR130" s="320">
        <v>78850</v>
      </c>
      <c r="DS130" s="320">
        <v>10362</v>
      </c>
      <c r="DT130" s="320">
        <v>939749</v>
      </c>
      <c r="DU130" s="320">
        <v>305175</v>
      </c>
      <c r="DV130" s="320">
        <v>634574</v>
      </c>
      <c r="DW130" s="320">
        <v>-217</v>
      </c>
      <c r="DX130" s="320">
        <v>0</v>
      </c>
      <c r="DY130" s="320">
        <v>-217</v>
      </c>
      <c r="DZ130" s="320">
        <v>2319</v>
      </c>
      <c r="EA130" s="320">
        <v>62082</v>
      </c>
      <c r="EB130" s="320">
        <v>179</v>
      </c>
      <c r="EC130" s="320">
        <v>21456</v>
      </c>
      <c r="ED130" s="320">
        <v>0</v>
      </c>
      <c r="EE130" s="320">
        <v>0</v>
      </c>
      <c r="EF130" s="320">
        <v>81040</v>
      </c>
      <c r="EG130" s="320">
        <v>275489</v>
      </c>
      <c r="EH130" s="320">
        <v>297292</v>
      </c>
      <c r="EI130" s="320">
        <v>110556</v>
      </c>
      <c r="EJ130" s="320">
        <v>39464</v>
      </c>
      <c r="EK130" s="320">
        <v>722801</v>
      </c>
      <c r="EL130" s="320">
        <v>6970</v>
      </c>
      <c r="EM130" s="320">
        <v>52678</v>
      </c>
      <c r="EN130" s="320">
        <v>0</v>
      </c>
      <c r="EO130" s="320">
        <v>-109302</v>
      </c>
      <c r="EP130" s="320">
        <v>0</v>
      </c>
      <c r="EQ130" s="320">
        <v>-49654</v>
      </c>
      <c r="ER130" s="323">
        <f t="shared" si="40"/>
        <v>1023287</v>
      </c>
      <c r="ES130" s="323">
        <f t="shared" si="41"/>
        <v>1030257</v>
      </c>
      <c r="ET130" s="323">
        <f t="shared" si="42"/>
        <v>1030257</v>
      </c>
      <c r="EU130" s="323">
        <f t="shared" si="35"/>
        <v>-6970</v>
      </c>
      <c r="EV130" s="323">
        <f t="shared" si="43"/>
        <v>307456</v>
      </c>
      <c r="EW130" s="323">
        <f t="shared" si="44"/>
        <v>228606</v>
      </c>
      <c r="EX130" s="323">
        <f t="shared" si="45"/>
        <v>228606</v>
      </c>
      <c r="EY130" s="323">
        <f t="shared" si="46"/>
        <v>158234</v>
      </c>
      <c r="EZ130" s="323">
        <f t="shared" si="47"/>
        <v>227909</v>
      </c>
      <c r="FA130" s="323">
        <f t="shared" si="48"/>
        <v>197426</v>
      </c>
      <c r="FB130" s="323">
        <f t="shared" si="36"/>
        <v>30483</v>
      </c>
      <c r="FC130" s="320">
        <v>966858</v>
      </c>
      <c r="FD130" s="320">
        <v>1445272</v>
      </c>
      <c r="FE130" s="320">
        <v>118171</v>
      </c>
      <c r="FF130" s="320">
        <v>211584</v>
      </c>
      <c r="FG130" s="320">
        <v>2317</v>
      </c>
      <c r="FH130" s="320">
        <v>11758</v>
      </c>
      <c r="FI130" s="320">
        <v>44810</v>
      </c>
      <c r="FJ130" s="320">
        <v>2800770</v>
      </c>
      <c r="FK130" s="320">
        <v>3098</v>
      </c>
      <c r="FL130" s="320">
        <v>0</v>
      </c>
      <c r="FM130" s="320">
        <v>508</v>
      </c>
      <c r="FN130" s="320">
        <v>0</v>
      </c>
      <c r="FO130" s="320">
        <v>0</v>
      </c>
      <c r="FP130" s="320">
        <v>3048</v>
      </c>
      <c r="FQ130" s="320">
        <v>2807424</v>
      </c>
      <c r="FR130" s="320">
        <v>112296</v>
      </c>
      <c r="FS130" s="320">
        <v>0</v>
      </c>
      <c r="FT130" s="320">
        <v>5336</v>
      </c>
      <c r="FU130" s="320">
        <v>0</v>
      </c>
      <c r="FV130" s="320">
        <v>2962</v>
      </c>
      <c r="FW130" s="320">
        <v>55761</v>
      </c>
      <c r="FX130" s="320">
        <v>59660</v>
      </c>
      <c r="FY130" s="320">
        <v>236015</v>
      </c>
      <c r="FZ130" s="320">
        <v>3043439</v>
      </c>
      <c r="GA130" s="320">
        <v>0</v>
      </c>
      <c r="GB130" s="320">
        <v>99972</v>
      </c>
      <c r="GC130" s="320">
        <v>114145</v>
      </c>
      <c r="GD130" s="320">
        <v>1770</v>
      </c>
      <c r="GE130" s="320">
        <v>2584</v>
      </c>
      <c r="GF130" s="320">
        <v>0</v>
      </c>
      <c r="GG130" s="320">
        <v>218471</v>
      </c>
      <c r="GH130" s="320">
        <v>0</v>
      </c>
      <c r="GI130" s="320">
        <v>862</v>
      </c>
      <c r="GJ130" s="320">
        <v>634813</v>
      </c>
      <c r="GK130" s="320">
        <v>1003793</v>
      </c>
      <c r="GL130" s="320">
        <v>229413</v>
      </c>
      <c r="GM130" s="320">
        <v>0</v>
      </c>
      <c r="GN130" s="320">
        <v>0</v>
      </c>
      <c r="GO130" s="320">
        <v>1868881</v>
      </c>
      <c r="GP130" s="320">
        <v>956087</v>
      </c>
      <c r="GQ130" s="320">
        <v>58126</v>
      </c>
      <c r="GR130" s="320">
        <v>897961</v>
      </c>
      <c r="GS130" s="320">
        <v>956087</v>
      </c>
      <c r="GT130" s="320">
        <v>966858</v>
      </c>
      <c r="GU130" s="320">
        <v>2962</v>
      </c>
      <c r="GV130" s="325">
        <f t="shared" si="37"/>
        <v>1333178</v>
      </c>
      <c r="GW130" s="325">
        <f t="shared" si="38"/>
        <v>171956</v>
      </c>
      <c r="GX130" s="325">
        <f t="shared" si="39"/>
        <v>1161222</v>
      </c>
      <c r="GY130" s="320">
        <v>34345</v>
      </c>
      <c r="HB130" s="323">
        <f t="shared" si="49"/>
        <v>96427</v>
      </c>
    </row>
    <row r="131" spans="1:550" s="320" customFormat="1">
      <c r="A131" s="28" t="s">
        <v>629</v>
      </c>
      <c r="B131" s="28" t="s">
        <v>600</v>
      </c>
      <c r="C131" s="29" t="s">
        <v>242</v>
      </c>
      <c r="D131" s="29" t="s">
        <v>270</v>
      </c>
      <c r="E131" s="105" t="s">
        <v>185</v>
      </c>
      <c r="F131" s="31">
        <v>12</v>
      </c>
      <c r="G131" s="320">
        <v>91580</v>
      </c>
      <c r="H131" s="320">
        <v>38310</v>
      </c>
      <c r="I131" s="320">
        <v>3400</v>
      </c>
      <c r="J131" s="320">
        <v>12339</v>
      </c>
      <c r="K131" s="320">
        <v>207318</v>
      </c>
      <c r="L131" s="320">
        <v>224852</v>
      </c>
      <c r="M131" s="320">
        <v>13299</v>
      </c>
      <c r="N131" s="320">
        <v>-9423</v>
      </c>
      <c r="O131" s="320">
        <v>13590</v>
      </c>
      <c r="P131" s="320">
        <v>4167</v>
      </c>
      <c r="Q131" s="320">
        <v>-407</v>
      </c>
      <c r="R131" s="320">
        <v>3760</v>
      </c>
      <c r="S131" s="320">
        <v>17059</v>
      </c>
      <c r="T131" s="320">
        <v>236</v>
      </c>
      <c r="U131" s="320">
        <v>218</v>
      </c>
      <c r="V131" s="320">
        <v>-218</v>
      </c>
      <c r="W131" s="320">
        <v>0</v>
      </c>
      <c r="X131" s="320">
        <v>0</v>
      </c>
      <c r="Y131" s="320">
        <v>0</v>
      </c>
      <c r="Z131" s="320">
        <v>236</v>
      </c>
      <c r="AA131" s="320">
        <v>3377</v>
      </c>
      <c r="AB131" s="320">
        <v>958</v>
      </c>
      <c r="AC131" s="320">
        <v>0</v>
      </c>
      <c r="AD131" s="320">
        <v>958</v>
      </c>
      <c r="AE131" s="320">
        <v>4335</v>
      </c>
      <c r="AF131" s="320">
        <v>946</v>
      </c>
      <c r="AG131" s="320">
        <v>-896</v>
      </c>
      <c r="AH131" s="320">
        <v>50</v>
      </c>
      <c r="AI131" s="320">
        <v>0</v>
      </c>
      <c r="AJ131" s="320">
        <v>0</v>
      </c>
      <c r="AK131" s="320">
        <v>0</v>
      </c>
      <c r="AL131" s="320">
        <v>1199</v>
      </c>
      <c r="AM131" s="320">
        <v>215</v>
      </c>
      <c r="AN131" s="320">
        <v>1414</v>
      </c>
      <c r="AO131" s="320">
        <v>944</v>
      </c>
      <c r="AP131" s="320">
        <v>192</v>
      </c>
      <c r="AQ131" s="320">
        <v>1136</v>
      </c>
      <c r="AR131" s="320">
        <v>0</v>
      </c>
      <c r="AS131" s="320">
        <v>0</v>
      </c>
      <c r="AT131" s="320">
        <v>0</v>
      </c>
      <c r="AU131" s="320">
        <v>20001</v>
      </c>
      <c r="AV131" s="320">
        <v>-9205</v>
      </c>
      <c r="AW131" s="320">
        <v>0</v>
      </c>
      <c r="AX131" s="320">
        <v>13434</v>
      </c>
      <c r="AY131" s="320">
        <v>4229</v>
      </c>
      <c r="AZ131" s="320">
        <v>0</v>
      </c>
      <c r="BA131" s="320">
        <v>4229</v>
      </c>
      <c r="BB131" s="320">
        <v>24230</v>
      </c>
      <c r="BC131" s="320">
        <v>93959</v>
      </c>
      <c r="BD131" s="320">
        <v>4323</v>
      </c>
      <c r="BE131" s="320">
        <v>19845</v>
      </c>
      <c r="BF131" s="320">
        <v>4385</v>
      </c>
      <c r="BG131" s="320">
        <v>-74114</v>
      </c>
      <c r="BH131" s="320">
        <v>62</v>
      </c>
      <c r="BI131" s="320">
        <v>240247</v>
      </c>
      <c r="BJ131" s="320">
        <v>-66599</v>
      </c>
      <c r="BK131" s="320">
        <v>-13434</v>
      </c>
      <c r="BL131" s="320">
        <v>-80033</v>
      </c>
      <c r="BM131" s="320">
        <v>-80033</v>
      </c>
      <c r="BN131" s="320">
        <v>160214</v>
      </c>
      <c r="BO131" s="320">
        <v>108195</v>
      </c>
      <c r="BP131" s="320">
        <v>10037</v>
      </c>
      <c r="BQ131" s="320">
        <v>98158</v>
      </c>
      <c r="BR131" s="320">
        <v>16080</v>
      </c>
      <c r="BS131" s="320">
        <v>3786</v>
      </c>
      <c r="BT131" s="320">
        <v>12294</v>
      </c>
      <c r="BU131" s="320">
        <v>26754</v>
      </c>
      <c r="BV131" s="320">
        <v>22242</v>
      </c>
      <c r="BW131" s="320">
        <v>4512</v>
      </c>
      <c r="BX131" s="320">
        <v>15392</v>
      </c>
      <c r="BY131" s="320">
        <v>2216</v>
      </c>
      <c r="BZ131" s="320">
        <v>13176</v>
      </c>
      <c r="CA131" s="320">
        <v>4821</v>
      </c>
      <c r="CB131" s="320">
        <v>2060</v>
      </c>
      <c r="CC131" s="320">
        <v>2761</v>
      </c>
      <c r="CD131" s="320">
        <v>27419</v>
      </c>
      <c r="CE131" s="320">
        <v>11524</v>
      </c>
      <c r="CF131" s="320">
        <v>15895</v>
      </c>
      <c r="CJ131" s="320">
        <v>62582</v>
      </c>
      <c r="CK131" s="320">
        <v>14921</v>
      </c>
      <c r="CL131" s="320">
        <v>47661</v>
      </c>
      <c r="CM131" s="320">
        <v>0</v>
      </c>
      <c r="CN131" s="320">
        <v>0</v>
      </c>
      <c r="CO131" s="320">
        <v>0</v>
      </c>
      <c r="CP131" s="320">
        <v>1923</v>
      </c>
      <c r="CQ131" s="320">
        <v>238</v>
      </c>
      <c r="CR131" s="320">
        <v>1685</v>
      </c>
      <c r="CS131" s="320">
        <v>3112</v>
      </c>
      <c r="CT131" s="320">
        <v>262</v>
      </c>
      <c r="CU131" s="320">
        <v>2850</v>
      </c>
      <c r="CV131" s="320">
        <v>4534</v>
      </c>
      <c r="CW131" s="320">
        <v>0</v>
      </c>
      <c r="CX131" s="320">
        <v>4534</v>
      </c>
      <c r="CY131" s="320">
        <v>0</v>
      </c>
      <c r="CZ131" s="320">
        <v>0</v>
      </c>
      <c r="DA131" s="320">
        <v>0</v>
      </c>
      <c r="DB131" s="320">
        <v>0</v>
      </c>
      <c r="DC131" s="320">
        <v>0</v>
      </c>
      <c r="DD131" s="320">
        <v>0</v>
      </c>
      <c r="DE131" s="320">
        <v>0</v>
      </c>
      <c r="DF131" s="320">
        <v>0</v>
      </c>
      <c r="DG131" s="320">
        <v>0</v>
      </c>
      <c r="DH131" s="320">
        <v>0</v>
      </c>
      <c r="DI131" s="320">
        <v>0</v>
      </c>
      <c r="DJ131" s="320">
        <v>0</v>
      </c>
      <c r="DK131" s="320">
        <v>7752</v>
      </c>
      <c r="DL131" s="320">
        <v>2325</v>
      </c>
      <c r="DM131" s="320">
        <v>5427</v>
      </c>
      <c r="DN131" s="320">
        <v>278564</v>
      </c>
      <c r="DO131" s="320">
        <v>69611</v>
      </c>
      <c r="DP131" s="320">
        <v>208953</v>
      </c>
      <c r="DQ131" s="320">
        <v>23001</v>
      </c>
      <c r="DR131" s="320">
        <v>19460</v>
      </c>
      <c r="DS131" s="320">
        <v>3541</v>
      </c>
      <c r="DT131" s="320">
        <v>301565</v>
      </c>
      <c r="DU131" s="320">
        <v>89071</v>
      </c>
      <c r="DV131" s="320">
        <v>212494</v>
      </c>
      <c r="DW131" s="320">
        <v>1656</v>
      </c>
      <c r="DX131" s="320">
        <v>0</v>
      </c>
      <c r="DY131" s="320">
        <v>1656</v>
      </c>
      <c r="DZ131" s="320">
        <v>0</v>
      </c>
      <c r="EA131" s="320">
        <v>14987</v>
      </c>
      <c r="EB131" s="320">
        <v>880</v>
      </c>
      <c r="EC131" s="320">
        <v>8102</v>
      </c>
      <c r="ED131" s="320">
        <v>0</v>
      </c>
      <c r="EE131" s="320">
        <v>0</v>
      </c>
      <c r="EF131" s="320">
        <v>22209</v>
      </c>
      <c r="EG131" s="320">
        <v>133829</v>
      </c>
      <c r="EH131" s="320">
        <v>32586</v>
      </c>
      <c r="EI131" s="320">
        <v>40903</v>
      </c>
      <c r="EJ131" s="320">
        <v>16524</v>
      </c>
      <c r="EK131" s="320">
        <v>223842</v>
      </c>
      <c r="EL131" s="320">
        <v>-9205</v>
      </c>
      <c r="EM131" s="320">
        <v>1740</v>
      </c>
      <c r="EN131" s="320">
        <v>0</v>
      </c>
      <c r="EO131" s="320">
        <v>-68339</v>
      </c>
      <c r="EP131" s="320">
        <v>0</v>
      </c>
      <c r="EQ131" s="320">
        <v>-75804</v>
      </c>
      <c r="ER131" s="323">
        <f t="shared" si="40"/>
        <v>324654</v>
      </c>
      <c r="ES131" s="323">
        <f t="shared" si="41"/>
        <v>315449</v>
      </c>
      <c r="ET131" s="323">
        <f t="shared" si="42"/>
        <v>315449</v>
      </c>
      <c r="EU131" s="323">
        <f t="shared" si="35"/>
        <v>9205</v>
      </c>
      <c r="EV131" s="323">
        <f t="shared" si="43"/>
        <v>91607</v>
      </c>
      <c r="EW131" s="323">
        <f t="shared" si="44"/>
        <v>72147</v>
      </c>
      <c r="EX131" s="323">
        <f t="shared" si="45"/>
        <v>72147</v>
      </c>
      <c r="EY131" s="323">
        <f t="shared" si="46"/>
        <v>47661</v>
      </c>
      <c r="EZ131" s="323">
        <f t="shared" si="47"/>
        <v>49755</v>
      </c>
      <c r="FA131" s="323">
        <f t="shared" si="48"/>
        <v>41702</v>
      </c>
      <c r="FB131" s="323">
        <f t="shared" si="36"/>
        <v>8053</v>
      </c>
      <c r="FC131" s="320">
        <v>150174</v>
      </c>
      <c r="FD131" s="320">
        <v>401964</v>
      </c>
      <c r="FE131" s="320">
        <v>12791</v>
      </c>
      <c r="FF131" s="320">
        <v>91755</v>
      </c>
      <c r="FG131" s="320">
        <v>4971</v>
      </c>
      <c r="FH131" s="320">
        <v>1760</v>
      </c>
      <c r="FI131" s="320">
        <v>6495</v>
      </c>
      <c r="FJ131" s="320">
        <v>669910</v>
      </c>
      <c r="FK131" s="320">
        <v>4134</v>
      </c>
      <c r="FL131" s="320">
        <v>1623</v>
      </c>
      <c r="FM131" s="320">
        <v>665</v>
      </c>
      <c r="FN131" s="320">
        <v>0</v>
      </c>
      <c r="FO131" s="320">
        <v>288</v>
      </c>
      <c r="FP131" s="320">
        <v>13547</v>
      </c>
      <c r="FQ131" s="320">
        <v>690167</v>
      </c>
      <c r="FR131" s="320">
        <v>0</v>
      </c>
      <c r="FS131" s="320">
        <v>0</v>
      </c>
      <c r="FT131" s="320">
        <v>1336</v>
      </c>
      <c r="FU131" s="320">
        <v>0</v>
      </c>
      <c r="FV131" s="320">
        <v>457</v>
      </c>
      <c r="FW131" s="320">
        <v>13943</v>
      </c>
      <c r="FX131" s="320">
        <v>4754</v>
      </c>
      <c r="FY131" s="320">
        <v>20490</v>
      </c>
      <c r="FZ131" s="320">
        <v>710657</v>
      </c>
      <c r="GA131" s="320">
        <v>0</v>
      </c>
      <c r="GB131" s="320">
        <v>32586</v>
      </c>
      <c r="GC131" s="320">
        <v>41300</v>
      </c>
      <c r="GD131" s="320">
        <v>905</v>
      </c>
      <c r="GE131" s="320">
        <v>0</v>
      </c>
      <c r="GF131" s="320">
        <v>0</v>
      </c>
      <c r="GG131" s="320">
        <v>74791</v>
      </c>
      <c r="GH131" s="320">
        <v>0</v>
      </c>
      <c r="GI131" s="320">
        <v>500</v>
      </c>
      <c r="GJ131" s="320">
        <v>266735</v>
      </c>
      <c r="GK131" s="320">
        <v>119240</v>
      </c>
      <c r="GL131" s="320">
        <v>64153</v>
      </c>
      <c r="GM131" s="320">
        <v>0</v>
      </c>
      <c r="GN131" s="320">
        <v>794</v>
      </c>
      <c r="GO131" s="320">
        <v>451422</v>
      </c>
      <c r="GP131" s="320">
        <v>184444</v>
      </c>
      <c r="GQ131" s="320">
        <v>24230</v>
      </c>
      <c r="GR131" s="320">
        <v>160214</v>
      </c>
      <c r="GS131" s="320">
        <v>184444</v>
      </c>
      <c r="GT131" s="320">
        <v>150174</v>
      </c>
      <c r="GU131" s="320">
        <v>457</v>
      </c>
      <c r="GV131" s="325">
        <f t="shared" si="37"/>
        <v>215979</v>
      </c>
      <c r="GW131" s="325">
        <f t="shared" si="38"/>
        <v>4754</v>
      </c>
      <c r="GX131" s="325">
        <f t="shared" si="39"/>
        <v>211225</v>
      </c>
      <c r="GY131" s="320">
        <v>12183</v>
      </c>
      <c r="HB131" s="323">
        <f t="shared" si="49"/>
        <v>27170</v>
      </c>
    </row>
    <row r="132" spans="1:550" s="320" customFormat="1">
      <c r="A132" s="28" t="s">
        <v>630</v>
      </c>
      <c r="B132" s="28" t="s">
        <v>600</v>
      </c>
      <c r="C132" s="29" t="s">
        <v>242</v>
      </c>
      <c r="D132" s="29" t="s">
        <v>271</v>
      </c>
      <c r="E132" s="105" t="s">
        <v>185</v>
      </c>
      <c r="F132" s="31">
        <v>12</v>
      </c>
      <c r="G132" s="320">
        <v>89730</v>
      </c>
      <c r="H132" s="320">
        <v>42353</v>
      </c>
      <c r="I132" s="320">
        <v>4700</v>
      </c>
      <c r="J132" s="320">
        <v>12365</v>
      </c>
      <c r="K132" s="320">
        <v>219622</v>
      </c>
      <c r="L132" s="320">
        <v>255034</v>
      </c>
      <c r="M132" s="320">
        <v>10113</v>
      </c>
      <c r="N132" s="320">
        <v>-42954</v>
      </c>
      <c r="O132" s="320">
        <v>42343</v>
      </c>
      <c r="P132" s="320">
        <v>-611</v>
      </c>
      <c r="Q132" s="320">
        <v>121</v>
      </c>
      <c r="R132" s="320">
        <v>-490</v>
      </c>
      <c r="S132" s="320">
        <v>9623</v>
      </c>
      <c r="T132" s="320">
        <v>3647</v>
      </c>
      <c r="U132" s="320">
        <v>-1108</v>
      </c>
      <c r="V132" s="320">
        <v>2031</v>
      </c>
      <c r="W132" s="320">
        <v>923</v>
      </c>
      <c r="X132" s="320">
        <v>0</v>
      </c>
      <c r="Y132" s="320">
        <v>923</v>
      </c>
      <c r="Z132" s="320">
        <v>4570</v>
      </c>
      <c r="AA132" s="320">
        <v>0</v>
      </c>
      <c r="AB132" s="320">
        <v>0</v>
      </c>
      <c r="AC132" s="320">
        <v>0</v>
      </c>
      <c r="AD132" s="320">
        <v>0</v>
      </c>
      <c r="AE132" s="320">
        <v>0</v>
      </c>
      <c r="AF132" s="320">
        <v>305</v>
      </c>
      <c r="AG132" s="320">
        <v>116</v>
      </c>
      <c r="AH132" s="320">
        <v>421</v>
      </c>
      <c r="AI132" s="320">
        <v>4198</v>
      </c>
      <c r="AJ132" s="320">
        <v>-186</v>
      </c>
      <c r="AK132" s="320">
        <v>4012</v>
      </c>
      <c r="AL132" s="320">
        <v>0</v>
      </c>
      <c r="AM132" s="320">
        <v>0</v>
      </c>
      <c r="AN132" s="320">
        <v>0</v>
      </c>
      <c r="AO132" s="320">
        <v>0</v>
      </c>
      <c r="AP132" s="320">
        <v>0</v>
      </c>
      <c r="AQ132" s="320">
        <v>0</v>
      </c>
      <c r="AR132" s="320">
        <v>368</v>
      </c>
      <c r="AS132" s="320">
        <v>65</v>
      </c>
      <c r="AT132" s="320">
        <v>433</v>
      </c>
      <c r="AU132" s="320">
        <v>18631</v>
      </c>
      <c r="AV132" s="320">
        <v>-44062</v>
      </c>
      <c r="AW132" s="320">
        <v>0</v>
      </c>
      <c r="AX132" s="320">
        <v>44490</v>
      </c>
      <c r="AY132" s="320">
        <v>428</v>
      </c>
      <c r="AZ132" s="320">
        <v>0</v>
      </c>
      <c r="BA132" s="320">
        <v>428</v>
      </c>
      <c r="BB132" s="320">
        <v>19059</v>
      </c>
      <c r="BC132" s="320">
        <v>93745</v>
      </c>
      <c r="BD132" s="320">
        <v>4503</v>
      </c>
      <c r="BE132" s="320">
        <v>14626</v>
      </c>
      <c r="BF132" s="320">
        <v>4433</v>
      </c>
      <c r="BG132" s="320">
        <v>-79119</v>
      </c>
      <c r="BH132" s="320">
        <v>-70</v>
      </c>
      <c r="BI132" s="320">
        <v>207563</v>
      </c>
      <c r="BJ132" s="320">
        <v>-44250</v>
      </c>
      <c r="BK132" s="320">
        <v>-44490</v>
      </c>
      <c r="BL132" s="320">
        <v>-88740</v>
      </c>
      <c r="BM132" s="320">
        <v>-88740</v>
      </c>
      <c r="BN132" s="320">
        <v>118823</v>
      </c>
      <c r="BO132" s="320">
        <v>120120</v>
      </c>
      <c r="BP132" s="320">
        <v>4073</v>
      </c>
      <c r="BQ132" s="320">
        <v>116047</v>
      </c>
      <c r="BR132" s="320">
        <v>17132</v>
      </c>
      <c r="BS132" s="320">
        <v>4940</v>
      </c>
      <c r="BT132" s="320">
        <v>12192</v>
      </c>
      <c r="BU132" s="320">
        <v>54359</v>
      </c>
      <c r="BV132" s="320">
        <v>51165</v>
      </c>
      <c r="BW132" s="320">
        <v>3194</v>
      </c>
      <c r="BX132" s="320">
        <v>22571</v>
      </c>
      <c r="BY132" s="320">
        <v>1582</v>
      </c>
      <c r="BZ132" s="320">
        <v>20989</v>
      </c>
      <c r="CA132" s="320">
        <v>11807</v>
      </c>
      <c r="CB132" s="320">
        <v>8089</v>
      </c>
      <c r="CC132" s="320">
        <v>3718</v>
      </c>
      <c r="CD132" s="320">
        <v>16048</v>
      </c>
      <c r="CE132" s="320">
        <v>5648</v>
      </c>
      <c r="CF132" s="320">
        <v>10400</v>
      </c>
      <c r="CJ132" s="320">
        <v>93029</v>
      </c>
      <c r="CK132" s="320">
        <v>17796</v>
      </c>
      <c r="CL132" s="320">
        <v>75233</v>
      </c>
      <c r="CM132" s="320">
        <v>0</v>
      </c>
      <c r="CN132" s="320">
        <v>0</v>
      </c>
      <c r="CO132" s="320">
        <v>0</v>
      </c>
      <c r="CP132" s="320">
        <v>12334</v>
      </c>
      <c r="CQ132" s="320">
        <v>2160</v>
      </c>
      <c r="CR132" s="320">
        <v>10174</v>
      </c>
      <c r="CS132" s="320">
        <v>3781</v>
      </c>
      <c r="CT132" s="320">
        <v>137</v>
      </c>
      <c r="CU132" s="320">
        <v>3644</v>
      </c>
      <c r="CV132" s="320">
        <v>808</v>
      </c>
      <c r="CW132" s="320">
        <v>0</v>
      </c>
      <c r="CX132" s="320">
        <v>808</v>
      </c>
      <c r="CY132" s="320">
        <v>0</v>
      </c>
      <c r="CZ132" s="320">
        <v>0</v>
      </c>
      <c r="DA132" s="320">
        <v>0</v>
      </c>
      <c r="DB132" s="320">
        <v>0</v>
      </c>
      <c r="DC132" s="320">
        <v>0</v>
      </c>
      <c r="DD132" s="320">
        <v>0</v>
      </c>
      <c r="DE132" s="320">
        <v>0</v>
      </c>
      <c r="DF132" s="320">
        <v>0</v>
      </c>
      <c r="DG132" s="320">
        <v>0</v>
      </c>
      <c r="DH132" s="320">
        <v>0</v>
      </c>
      <c r="DI132" s="320">
        <v>0</v>
      </c>
      <c r="DJ132" s="320">
        <v>0</v>
      </c>
      <c r="DK132" s="320">
        <v>0</v>
      </c>
      <c r="DL132" s="320">
        <v>0</v>
      </c>
      <c r="DM132" s="320">
        <v>0</v>
      </c>
      <c r="DN132" s="320">
        <v>351989</v>
      </c>
      <c r="DO132" s="320">
        <v>95590</v>
      </c>
      <c r="DP132" s="320">
        <v>256399</v>
      </c>
      <c r="DQ132" s="320">
        <v>35140</v>
      </c>
      <c r="DR132" s="320">
        <v>37853</v>
      </c>
      <c r="DS132" s="320">
        <v>-2713</v>
      </c>
      <c r="DT132" s="320">
        <v>387129</v>
      </c>
      <c r="DU132" s="320">
        <v>133443</v>
      </c>
      <c r="DV132" s="320">
        <v>253686</v>
      </c>
      <c r="DW132" s="320">
        <v>339</v>
      </c>
      <c r="DX132" s="320">
        <v>0</v>
      </c>
      <c r="DY132" s="320">
        <v>339</v>
      </c>
      <c r="DZ132" s="320">
        <v>2189</v>
      </c>
      <c r="EA132" s="320">
        <v>18660</v>
      </c>
      <c r="EB132" s="320">
        <v>137</v>
      </c>
      <c r="EC132" s="320">
        <v>7480</v>
      </c>
      <c r="ED132" s="320">
        <v>0</v>
      </c>
      <c r="EE132" s="320">
        <v>-836</v>
      </c>
      <c r="EF132" s="320">
        <v>24650</v>
      </c>
      <c r="EG132" s="320">
        <v>110643</v>
      </c>
      <c r="EH132" s="320">
        <v>78548</v>
      </c>
      <c r="EI132" s="320">
        <v>30431</v>
      </c>
      <c r="EJ132" s="320">
        <v>14313</v>
      </c>
      <c r="EK132" s="320">
        <v>233935</v>
      </c>
      <c r="EL132" s="320">
        <v>-44062</v>
      </c>
      <c r="EM132" s="320">
        <v>-12400</v>
      </c>
      <c r="EN132" s="320">
        <v>836</v>
      </c>
      <c r="EO132" s="320">
        <v>-32686</v>
      </c>
      <c r="EP132" s="320">
        <v>0</v>
      </c>
      <c r="EQ132" s="320">
        <v>-88312</v>
      </c>
      <c r="ER132" s="323">
        <f t="shared" si="40"/>
        <v>413269</v>
      </c>
      <c r="ES132" s="323">
        <f t="shared" si="41"/>
        <v>369207</v>
      </c>
      <c r="ET132" s="323">
        <f t="shared" si="42"/>
        <v>369207</v>
      </c>
      <c r="EU132" s="323">
        <f t="shared" si="35"/>
        <v>44062</v>
      </c>
      <c r="EV132" s="323">
        <f t="shared" si="43"/>
        <v>135272</v>
      </c>
      <c r="EW132" s="323">
        <f t="shared" si="44"/>
        <v>97419</v>
      </c>
      <c r="EX132" s="323">
        <f t="shared" si="45"/>
        <v>97419</v>
      </c>
      <c r="EY132" s="323">
        <f t="shared" si="46"/>
        <v>75233</v>
      </c>
      <c r="EZ132" s="323">
        <f t="shared" si="47"/>
        <v>89499</v>
      </c>
      <c r="FA132" s="323">
        <f t="shared" si="48"/>
        <v>89018</v>
      </c>
      <c r="FB132" s="323">
        <f t="shared" si="36"/>
        <v>481</v>
      </c>
      <c r="FC132" s="320">
        <v>366371</v>
      </c>
      <c r="FD132" s="320">
        <v>270399</v>
      </c>
      <c r="FE132" s="320">
        <v>14642</v>
      </c>
      <c r="FF132" s="320">
        <v>57378</v>
      </c>
      <c r="FG132" s="320">
        <v>65</v>
      </c>
      <c r="FH132" s="320">
        <v>6551</v>
      </c>
      <c r="FI132" s="320">
        <v>14682</v>
      </c>
      <c r="FJ132" s="320">
        <v>730088</v>
      </c>
      <c r="FK132" s="320">
        <v>1370</v>
      </c>
      <c r="FL132" s="320">
        <v>0</v>
      </c>
      <c r="FM132" s="320">
        <v>53</v>
      </c>
      <c r="FN132" s="320">
        <v>0</v>
      </c>
      <c r="FO132" s="320">
        <v>273</v>
      </c>
      <c r="FP132" s="320">
        <v>77</v>
      </c>
      <c r="FQ132" s="320">
        <v>731861</v>
      </c>
      <c r="FR132" s="320">
        <v>0</v>
      </c>
      <c r="FS132" s="320">
        <v>0</v>
      </c>
      <c r="FT132" s="320">
        <v>2541</v>
      </c>
      <c r="FU132" s="320">
        <v>0</v>
      </c>
      <c r="FV132" s="320">
        <v>937</v>
      </c>
      <c r="FW132" s="320">
        <v>35248</v>
      </c>
      <c r="FX132" s="320">
        <v>14640</v>
      </c>
      <c r="FY132" s="320">
        <v>53366</v>
      </c>
      <c r="FZ132" s="320">
        <v>785227</v>
      </c>
      <c r="GA132" s="320">
        <v>6305</v>
      </c>
      <c r="GB132" s="320">
        <v>67175</v>
      </c>
      <c r="GC132" s="320">
        <v>38268</v>
      </c>
      <c r="GD132" s="320">
        <v>3507</v>
      </c>
      <c r="GE132" s="320">
        <v>0</v>
      </c>
      <c r="GF132" s="320">
        <v>0</v>
      </c>
      <c r="GG132" s="320">
        <v>115255</v>
      </c>
      <c r="GH132" s="320">
        <v>0</v>
      </c>
      <c r="GI132" s="320">
        <v>0</v>
      </c>
      <c r="GJ132" s="320">
        <v>216679</v>
      </c>
      <c r="GK132" s="320">
        <v>226590</v>
      </c>
      <c r="GL132" s="320">
        <v>88091</v>
      </c>
      <c r="GM132" s="320">
        <v>0</v>
      </c>
      <c r="GN132" s="320">
        <v>730</v>
      </c>
      <c r="GO132" s="320">
        <v>532090</v>
      </c>
      <c r="GP132" s="320">
        <v>137882</v>
      </c>
      <c r="GQ132" s="320">
        <v>19059</v>
      </c>
      <c r="GR132" s="320">
        <v>118823</v>
      </c>
      <c r="GS132" s="320">
        <v>137882</v>
      </c>
      <c r="GT132" s="320">
        <v>366371</v>
      </c>
      <c r="GU132" s="320">
        <v>937</v>
      </c>
      <c r="GV132" s="325">
        <f t="shared" si="37"/>
        <v>388161</v>
      </c>
      <c r="GW132" s="325">
        <f t="shared" si="38"/>
        <v>14640</v>
      </c>
      <c r="GX132" s="325">
        <f t="shared" si="39"/>
        <v>373521</v>
      </c>
      <c r="GY132" s="320">
        <v>12561</v>
      </c>
      <c r="HB132" s="323">
        <f t="shared" si="49"/>
        <v>31221</v>
      </c>
    </row>
    <row r="133" spans="1:550" s="321" customFormat="1" ht="15.75" thickBot="1">
      <c r="A133" s="32" t="s">
        <v>631</v>
      </c>
      <c r="B133" s="32" t="s">
        <v>600</v>
      </c>
      <c r="C133" s="33" t="s">
        <v>242</v>
      </c>
      <c r="D133" s="33" t="s">
        <v>205</v>
      </c>
      <c r="E133" s="163" t="s">
        <v>185</v>
      </c>
      <c r="F133" s="35">
        <v>12</v>
      </c>
      <c r="G133" s="321">
        <v>177150</v>
      </c>
      <c r="H133" s="321">
        <v>75035</v>
      </c>
      <c r="I133" s="321">
        <v>6800</v>
      </c>
      <c r="J133" s="321">
        <v>26273</v>
      </c>
      <c r="K133" s="321">
        <v>367664</v>
      </c>
      <c r="L133" s="321">
        <v>409615</v>
      </c>
      <c r="M133" s="321">
        <v>22571</v>
      </c>
      <c r="N133" s="321">
        <v>-18394</v>
      </c>
      <c r="O133" s="321">
        <v>26784</v>
      </c>
      <c r="P133" s="321">
        <v>8390</v>
      </c>
      <c r="Q133" s="321">
        <v>-11654</v>
      </c>
      <c r="R133" s="321">
        <v>-3264</v>
      </c>
      <c r="S133" s="321">
        <v>19307</v>
      </c>
      <c r="T133" s="321">
        <v>926</v>
      </c>
      <c r="U133" s="321">
        <v>-10931</v>
      </c>
      <c r="V133" s="321">
        <v>10931</v>
      </c>
      <c r="W133" s="321">
        <v>0</v>
      </c>
      <c r="X133" s="321">
        <v>0</v>
      </c>
      <c r="Y133" s="321">
        <v>0</v>
      </c>
      <c r="Z133" s="321">
        <v>926</v>
      </c>
      <c r="AA133" s="321">
        <v>0</v>
      </c>
      <c r="AB133" s="321">
        <v>0</v>
      </c>
      <c r="AC133" s="321">
        <v>0</v>
      </c>
      <c r="AD133" s="321">
        <v>0</v>
      </c>
      <c r="AE133" s="321">
        <v>0</v>
      </c>
      <c r="AF133" s="321">
        <v>0</v>
      </c>
      <c r="AG133" s="321">
        <v>0</v>
      </c>
      <c r="AH133" s="321">
        <v>0</v>
      </c>
      <c r="AI133" s="321">
        <v>79008</v>
      </c>
      <c r="AJ133" s="321">
        <v>5757</v>
      </c>
      <c r="AK133" s="321">
        <v>84765</v>
      </c>
      <c r="AL133" s="321">
        <v>0</v>
      </c>
      <c r="AM133" s="321">
        <v>0</v>
      </c>
      <c r="AN133" s="321">
        <v>0</v>
      </c>
      <c r="AO133" s="321">
        <v>12193</v>
      </c>
      <c r="AP133" s="321">
        <v>1377</v>
      </c>
      <c r="AQ133" s="321">
        <v>13570</v>
      </c>
      <c r="AR133" s="321">
        <v>0</v>
      </c>
      <c r="AS133" s="321">
        <v>0</v>
      </c>
      <c r="AT133" s="321">
        <v>0</v>
      </c>
      <c r="AU133" s="321">
        <v>114698</v>
      </c>
      <c r="AV133" s="321">
        <v>-29325</v>
      </c>
      <c r="AW133" s="321">
        <v>0</v>
      </c>
      <c r="AX133" s="321">
        <v>33195</v>
      </c>
      <c r="AY133" s="321">
        <v>3870</v>
      </c>
      <c r="AZ133" s="321">
        <v>0</v>
      </c>
      <c r="BA133" s="321">
        <v>3870</v>
      </c>
      <c r="BB133" s="321">
        <v>118568</v>
      </c>
      <c r="BC133" s="321">
        <v>190269</v>
      </c>
      <c r="BD133" s="321">
        <v>79008</v>
      </c>
      <c r="BE133" s="321">
        <v>33803</v>
      </c>
      <c r="BF133" s="321">
        <v>84765</v>
      </c>
      <c r="BG133" s="321">
        <v>-156466</v>
      </c>
      <c r="BH133" s="321">
        <v>5757</v>
      </c>
      <c r="BI133" s="321">
        <v>544087</v>
      </c>
      <c r="BJ133" s="321">
        <v>-26807</v>
      </c>
      <c r="BK133" s="321">
        <v>-33195</v>
      </c>
      <c r="BL133" s="321">
        <v>-60002</v>
      </c>
      <c r="BM133" s="321">
        <v>-60002</v>
      </c>
      <c r="BN133" s="321">
        <v>484085</v>
      </c>
      <c r="BO133" s="321">
        <v>200360</v>
      </c>
      <c r="BP133" s="321">
        <v>7382</v>
      </c>
      <c r="BQ133" s="321">
        <v>192978</v>
      </c>
      <c r="BR133" s="321">
        <v>24647</v>
      </c>
      <c r="BS133" s="321">
        <v>2964</v>
      </c>
      <c r="BT133" s="321">
        <v>21683</v>
      </c>
      <c r="BU133" s="321">
        <v>72305</v>
      </c>
      <c r="BV133" s="321">
        <v>58767</v>
      </c>
      <c r="BW133" s="321">
        <v>13538</v>
      </c>
      <c r="BX133" s="321">
        <v>31720</v>
      </c>
      <c r="BY133" s="321">
        <v>3554</v>
      </c>
      <c r="BZ133" s="321">
        <v>28166</v>
      </c>
      <c r="CA133" s="321">
        <v>18437</v>
      </c>
      <c r="CB133" s="321">
        <v>10292</v>
      </c>
      <c r="CC133" s="321">
        <v>8145</v>
      </c>
      <c r="CD133" s="321">
        <v>22166</v>
      </c>
      <c r="CE133" s="321">
        <v>1494</v>
      </c>
      <c r="CF133" s="321">
        <v>20672</v>
      </c>
      <c r="CJ133" s="321">
        <v>109399</v>
      </c>
      <c r="CK133" s="321">
        <v>21047</v>
      </c>
      <c r="CL133" s="321">
        <v>88352</v>
      </c>
      <c r="CM133" s="321">
        <v>0</v>
      </c>
      <c r="CN133" s="321">
        <v>0</v>
      </c>
      <c r="CO133" s="321">
        <v>0</v>
      </c>
      <c r="CP133" s="321">
        <v>12224</v>
      </c>
      <c r="CQ133" s="321">
        <v>8569</v>
      </c>
      <c r="CR133" s="321">
        <v>3655</v>
      </c>
      <c r="CS133" s="321">
        <v>5942</v>
      </c>
      <c r="CT133" s="321">
        <v>88</v>
      </c>
      <c r="CU133" s="321">
        <v>5854</v>
      </c>
      <c r="CV133" s="321">
        <v>185</v>
      </c>
      <c r="CW133" s="321">
        <v>0</v>
      </c>
      <c r="CX133" s="321">
        <v>185</v>
      </c>
      <c r="CY133" s="321">
        <v>0</v>
      </c>
      <c r="CZ133" s="321">
        <v>0</v>
      </c>
      <c r="DA133" s="321">
        <v>0</v>
      </c>
      <c r="DB133" s="321">
        <v>0</v>
      </c>
      <c r="DC133" s="321">
        <v>0</v>
      </c>
      <c r="DD133" s="321">
        <v>0</v>
      </c>
      <c r="DE133" s="321">
        <v>0</v>
      </c>
      <c r="DF133" s="321">
        <v>0</v>
      </c>
      <c r="DG133" s="321">
        <v>1143</v>
      </c>
      <c r="DH133" s="321">
        <v>0</v>
      </c>
      <c r="DI133" s="321">
        <v>1143</v>
      </c>
      <c r="DJ133" s="321">
        <v>0</v>
      </c>
      <c r="DK133" s="321">
        <v>0</v>
      </c>
      <c r="DL133" s="321">
        <v>0</v>
      </c>
      <c r="DM133" s="321">
        <v>0</v>
      </c>
      <c r="DN133" s="321">
        <v>498528</v>
      </c>
      <c r="DO133" s="321">
        <v>114157</v>
      </c>
      <c r="DP133" s="321">
        <v>384371</v>
      </c>
      <c r="DQ133" s="321">
        <v>47518</v>
      </c>
      <c r="DR133" s="321">
        <v>43000</v>
      </c>
      <c r="DS133" s="321">
        <v>4518</v>
      </c>
      <c r="DT133" s="321">
        <v>546046</v>
      </c>
      <c r="DU133" s="321">
        <v>157157</v>
      </c>
      <c r="DV133" s="321">
        <v>388889</v>
      </c>
      <c r="DW133" s="321">
        <v>298</v>
      </c>
      <c r="DX133" s="321">
        <v>0</v>
      </c>
      <c r="DY133" s="321">
        <v>298</v>
      </c>
      <c r="DZ133" s="321">
        <v>912</v>
      </c>
      <c r="EA133" s="321">
        <v>27058</v>
      </c>
      <c r="EB133" s="321">
        <v>1914</v>
      </c>
      <c r="EC133" s="321">
        <v>8526</v>
      </c>
      <c r="ED133" s="321">
        <v>0</v>
      </c>
      <c r="EE133" s="321">
        <v>0</v>
      </c>
      <c r="EF133" s="321">
        <v>32758</v>
      </c>
      <c r="EG133" s="321">
        <v>219815</v>
      </c>
      <c r="EH133" s="321">
        <v>88513</v>
      </c>
      <c r="EI133" s="321">
        <v>59336</v>
      </c>
      <c r="EJ133" s="321">
        <v>24360</v>
      </c>
      <c r="EK133" s="321">
        <v>392024</v>
      </c>
      <c r="EL133" s="321">
        <v>-29325</v>
      </c>
      <c r="EM133" s="321">
        <v>35463</v>
      </c>
      <c r="EN133" s="321">
        <v>-10</v>
      </c>
      <c r="EO133" s="321">
        <v>-62260</v>
      </c>
      <c r="EP133" s="321">
        <v>0</v>
      </c>
      <c r="EQ133" s="321">
        <v>-56132</v>
      </c>
      <c r="ER133" s="324">
        <f t="shared" si="40"/>
        <v>581630</v>
      </c>
      <c r="ES133" s="324">
        <f t="shared" si="41"/>
        <v>552305</v>
      </c>
      <c r="ET133" s="324">
        <f t="shared" si="42"/>
        <v>552305</v>
      </c>
      <c r="EU133" s="324">
        <f t="shared" si="35"/>
        <v>29325</v>
      </c>
      <c r="EV133" s="324">
        <f t="shared" si="43"/>
        <v>160281</v>
      </c>
      <c r="EW133" s="324">
        <f t="shared" si="44"/>
        <v>117281</v>
      </c>
      <c r="EX133" s="324">
        <f t="shared" si="45"/>
        <v>117281</v>
      </c>
      <c r="EY133" s="324">
        <f t="shared" si="46"/>
        <v>88352</v>
      </c>
      <c r="EZ133" s="324">
        <f t="shared" si="47"/>
        <v>119823</v>
      </c>
      <c r="FA133" s="324">
        <f t="shared" si="48"/>
        <v>101767</v>
      </c>
      <c r="FB133" s="324">
        <f t="shared" si="36"/>
        <v>18056</v>
      </c>
      <c r="FC133" s="321">
        <v>463180</v>
      </c>
      <c r="FD133" s="321">
        <v>655048</v>
      </c>
      <c r="FE133" s="321">
        <v>18646</v>
      </c>
      <c r="FF133" s="321">
        <v>199148</v>
      </c>
      <c r="FG133" s="321">
        <v>529</v>
      </c>
      <c r="FH133" s="321">
        <v>23062</v>
      </c>
      <c r="FI133" s="321">
        <v>10534</v>
      </c>
      <c r="FJ133" s="321">
        <v>1370147</v>
      </c>
      <c r="FK133" s="321">
        <v>677</v>
      </c>
      <c r="FL133" s="321">
        <v>0</v>
      </c>
      <c r="FM133" s="321">
        <v>0</v>
      </c>
      <c r="FN133" s="321">
        <v>0</v>
      </c>
      <c r="FO133" s="321">
        <v>213</v>
      </c>
      <c r="FP133" s="321">
        <v>53</v>
      </c>
      <c r="FQ133" s="321">
        <v>1371090</v>
      </c>
      <c r="FR133" s="321">
        <v>90462</v>
      </c>
      <c r="FS133" s="321">
        <v>636</v>
      </c>
      <c r="FT133" s="321">
        <v>0</v>
      </c>
      <c r="FU133" s="321">
        <v>0</v>
      </c>
      <c r="FV133" s="321">
        <v>968</v>
      </c>
      <c r="FW133" s="321">
        <v>26726</v>
      </c>
      <c r="FX133" s="321">
        <v>25241</v>
      </c>
      <c r="FY133" s="321">
        <v>144033</v>
      </c>
      <c r="FZ133" s="321">
        <v>1515123</v>
      </c>
      <c r="GA133" s="321">
        <v>0</v>
      </c>
      <c r="GB133" s="321">
        <v>89883</v>
      </c>
      <c r="GC133" s="321">
        <v>76642</v>
      </c>
      <c r="GD133" s="321">
        <v>1242</v>
      </c>
      <c r="GE133" s="321">
        <v>0</v>
      </c>
      <c r="GF133" s="321">
        <v>0</v>
      </c>
      <c r="GG133" s="321">
        <v>167767</v>
      </c>
      <c r="GH133" s="321">
        <v>1042</v>
      </c>
      <c r="GI133" s="321">
        <v>0</v>
      </c>
      <c r="GJ133" s="321">
        <v>272204</v>
      </c>
      <c r="GK133" s="321">
        <v>403796</v>
      </c>
      <c r="GL133" s="321">
        <v>67661</v>
      </c>
      <c r="GM133" s="321">
        <v>0</v>
      </c>
      <c r="GN133" s="321">
        <v>0</v>
      </c>
      <c r="GO133" s="321">
        <v>744703</v>
      </c>
      <c r="GP133" s="321">
        <v>602653</v>
      </c>
      <c r="GQ133" s="321">
        <v>118568</v>
      </c>
      <c r="GR133" s="321">
        <v>484085</v>
      </c>
      <c r="GS133" s="321">
        <v>602653</v>
      </c>
      <c r="GT133" s="321">
        <v>463180</v>
      </c>
      <c r="GU133" s="321">
        <v>968</v>
      </c>
      <c r="GV133" s="325">
        <f t="shared" si="37"/>
        <v>561340</v>
      </c>
      <c r="GW133" s="325">
        <f t="shared" si="38"/>
        <v>115703</v>
      </c>
      <c r="GX133" s="325">
        <f t="shared" si="39"/>
        <v>445637</v>
      </c>
      <c r="GY133" s="321">
        <v>12560</v>
      </c>
      <c r="HB133" s="324">
        <f t="shared" si="49"/>
        <v>39618</v>
      </c>
    </row>
    <row r="134" spans="1:550">
      <c r="A134" s="28" t="s">
        <v>632</v>
      </c>
      <c r="B134" s="28" t="s">
        <v>633</v>
      </c>
      <c r="C134" s="26" t="s">
        <v>242</v>
      </c>
      <c r="D134" s="168" t="s">
        <v>244</v>
      </c>
      <c r="E134" s="176" t="s">
        <v>186</v>
      </c>
      <c r="F134" s="27">
        <v>12</v>
      </c>
      <c r="G134" s="319">
        <v>230350</v>
      </c>
      <c r="H134" s="319">
        <v>105311</v>
      </c>
      <c r="I134" s="319">
        <v>6800</v>
      </c>
      <c r="J134" s="319">
        <v>22261</v>
      </c>
      <c r="K134" s="319">
        <v>447326</v>
      </c>
      <c r="L134" s="319">
        <v>528468</v>
      </c>
      <c r="M134" s="319">
        <v>64828</v>
      </c>
      <c r="N134" s="319">
        <v>8960</v>
      </c>
      <c r="O134" s="319">
        <v>-5631</v>
      </c>
      <c r="P134" s="319">
        <v>3329</v>
      </c>
      <c r="Q134" s="319">
        <v>-9301</v>
      </c>
      <c r="R134" s="319">
        <v>-5972</v>
      </c>
      <c r="S134" s="319">
        <v>58856</v>
      </c>
      <c r="T134" s="319">
        <v>10457</v>
      </c>
      <c r="U134" s="319">
        <v>-79299</v>
      </c>
      <c r="V134" s="319">
        <v>79839</v>
      </c>
      <c r="W134" s="319">
        <v>540</v>
      </c>
      <c r="X134" s="319">
        <v>-187</v>
      </c>
      <c r="Y134" s="319">
        <v>353</v>
      </c>
      <c r="Z134" s="319">
        <v>10810</v>
      </c>
      <c r="AA134" s="319">
        <v>0</v>
      </c>
      <c r="AB134" s="319">
        <v>0</v>
      </c>
      <c r="AC134" s="319">
        <v>0</v>
      </c>
      <c r="AD134" s="319">
        <v>0</v>
      </c>
      <c r="AE134" s="319">
        <v>0</v>
      </c>
      <c r="AF134" s="319">
        <v>97</v>
      </c>
      <c r="AG134" s="319">
        <v>0</v>
      </c>
      <c r="AH134" s="319">
        <v>97</v>
      </c>
      <c r="AI134" s="319">
        <v>0</v>
      </c>
      <c r="AJ134" s="319">
        <v>0</v>
      </c>
      <c r="AK134" s="319">
        <v>0</v>
      </c>
      <c r="AL134" s="319">
        <v>0</v>
      </c>
      <c r="AM134" s="319">
        <v>0</v>
      </c>
      <c r="AN134" s="319">
        <v>0</v>
      </c>
      <c r="AO134" s="319">
        <v>0</v>
      </c>
      <c r="AP134" s="319">
        <v>0</v>
      </c>
      <c r="AQ134" s="319">
        <v>0</v>
      </c>
      <c r="AR134" s="319">
        <v>52644</v>
      </c>
      <c r="AS134" s="319">
        <v>-22542</v>
      </c>
      <c r="AT134" s="319">
        <v>30102</v>
      </c>
      <c r="AU134" s="319">
        <v>128026</v>
      </c>
      <c r="AV134" s="319">
        <v>-70339</v>
      </c>
      <c r="AW134" s="319">
        <v>0</v>
      </c>
      <c r="AX134" s="319">
        <v>42571</v>
      </c>
      <c r="AY134" s="319">
        <v>-27768</v>
      </c>
      <c r="AZ134" s="319">
        <v>-393</v>
      </c>
      <c r="BA134" s="319">
        <v>-28161</v>
      </c>
      <c r="BB134" s="319">
        <v>99865</v>
      </c>
      <c r="BC134" s="317">
        <v>127929</v>
      </c>
      <c r="BD134" s="317">
        <v>97</v>
      </c>
      <c r="BE134" s="317">
        <v>99768</v>
      </c>
      <c r="BF134" s="317">
        <v>97</v>
      </c>
      <c r="BG134" s="317">
        <v>-28161</v>
      </c>
      <c r="BH134" s="317">
        <v>0</v>
      </c>
      <c r="BI134" s="319">
        <v>1063101</v>
      </c>
      <c r="BJ134" s="319">
        <v>403962</v>
      </c>
      <c r="BK134" s="319">
        <v>-42571</v>
      </c>
      <c r="BL134" s="319">
        <v>361391</v>
      </c>
      <c r="BM134" s="319">
        <v>361784</v>
      </c>
      <c r="BN134" s="319">
        <v>1424885</v>
      </c>
      <c r="BO134" s="319">
        <v>200294</v>
      </c>
      <c r="BP134" s="319">
        <v>10321</v>
      </c>
      <c r="BQ134" s="319">
        <v>189973</v>
      </c>
      <c r="BR134" s="319">
        <v>43212</v>
      </c>
      <c r="BS134" s="319">
        <v>8722</v>
      </c>
      <c r="BT134" s="319">
        <v>34490</v>
      </c>
      <c r="BU134" s="319">
        <v>85379</v>
      </c>
      <c r="BV134" s="319">
        <v>76580</v>
      </c>
      <c r="BW134" s="319">
        <v>8799</v>
      </c>
      <c r="BX134" s="319">
        <v>42714</v>
      </c>
      <c r="BY134" s="319">
        <v>9023</v>
      </c>
      <c r="BZ134" s="319">
        <v>33691</v>
      </c>
      <c r="CA134" s="319">
        <v>13659</v>
      </c>
      <c r="CB134" s="319">
        <v>5747</v>
      </c>
      <c r="CC134" s="319">
        <v>7912</v>
      </c>
      <c r="CD134" s="319">
        <v>56664</v>
      </c>
      <c r="CE134" s="319">
        <v>37381</v>
      </c>
      <c r="CF134" s="319">
        <v>19283</v>
      </c>
      <c r="CG134" s="319">
        <v>0</v>
      </c>
      <c r="CH134" s="319">
        <v>0</v>
      </c>
      <c r="CI134" s="319">
        <v>0</v>
      </c>
      <c r="CJ134" s="319">
        <v>176834</v>
      </c>
      <c r="CK134" s="319">
        <v>39035</v>
      </c>
      <c r="CL134" s="319">
        <v>137799</v>
      </c>
      <c r="CM134" s="319">
        <v>0</v>
      </c>
      <c r="CN134" s="319">
        <v>0</v>
      </c>
      <c r="CO134" s="319">
        <v>0</v>
      </c>
      <c r="CP134" s="319">
        <v>5822</v>
      </c>
      <c r="CQ134" s="319">
        <v>3143</v>
      </c>
      <c r="CR134" s="319">
        <v>2679</v>
      </c>
      <c r="CS134" s="319">
        <v>7257</v>
      </c>
      <c r="CT134" s="319">
        <v>563</v>
      </c>
      <c r="CU134" s="319">
        <v>6694</v>
      </c>
      <c r="CV134" s="319">
        <v>5982</v>
      </c>
      <c r="CW134" s="319">
        <v>-14</v>
      </c>
      <c r="CX134" s="319">
        <v>5996</v>
      </c>
      <c r="CY134" s="319"/>
      <c r="CZ134" s="319"/>
      <c r="DA134" s="319"/>
      <c r="DB134" s="319"/>
      <c r="DC134" s="319"/>
      <c r="DD134" s="319">
        <v>0</v>
      </c>
      <c r="DE134" s="319"/>
      <c r="DF134" s="319"/>
      <c r="DG134" s="319">
        <v>1401</v>
      </c>
      <c r="DH134" s="319"/>
      <c r="DI134" s="319">
        <v>1401</v>
      </c>
      <c r="DJ134" s="319">
        <v>0</v>
      </c>
      <c r="DK134" s="319">
        <v>0</v>
      </c>
      <c r="DL134" s="319">
        <v>0</v>
      </c>
      <c r="DM134" s="319">
        <v>0</v>
      </c>
      <c r="DN134" s="319">
        <v>639218</v>
      </c>
      <c r="DO134" s="319">
        <v>190501</v>
      </c>
      <c r="DP134" s="319">
        <v>448717</v>
      </c>
      <c r="DQ134" s="319">
        <v>161276</v>
      </c>
      <c r="DR134" s="319">
        <v>86055</v>
      </c>
      <c r="DS134" s="319">
        <v>75221</v>
      </c>
      <c r="DT134" s="319">
        <v>800494</v>
      </c>
      <c r="DU134" s="319">
        <v>276556</v>
      </c>
      <c r="DV134" s="319">
        <v>523938</v>
      </c>
      <c r="DW134" s="319">
        <v>3264</v>
      </c>
      <c r="DX134" s="319">
        <v>0</v>
      </c>
      <c r="DY134" s="319">
        <v>3264</v>
      </c>
      <c r="DZ134" s="319">
        <v>0</v>
      </c>
      <c r="EA134" s="319">
        <v>30589</v>
      </c>
      <c r="EB134" s="319">
        <v>1146</v>
      </c>
      <c r="EC134" s="319">
        <v>8760</v>
      </c>
      <c r="ED134" s="319">
        <v>4977</v>
      </c>
      <c r="EE134" s="319">
        <v>4928</v>
      </c>
      <c r="EF134" s="319">
        <v>28298</v>
      </c>
      <c r="EG134" s="319">
        <v>130618</v>
      </c>
      <c r="EH134" s="319">
        <v>210538</v>
      </c>
      <c r="EI134" s="319">
        <v>106170</v>
      </c>
      <c r="EJ134" s="319">
        <v>31307</v>
      </c>
      <c r="EK134" s="319">
        <v>478633</v>
      </c>
      <c r="EL134" s="319">
        <v>-70339</v>
      </c>
      <c r="EM134" s="319">
        <v>351633</v>
      </c>
      <c r="EN134" s="319">
        <v>-41</v>
      </c>
      <c r="EO134" s="319">
        <v>52454</v>
      </c>
      <c r="EP134" s="319">
        <v>-86</v>
      </c>
      <c r="EQ134" s="319">
        <v>333621</v>
      </c>
      <c r="ER134" s="323">
        <f t="shared" ref="ER134:ER143" si="50">DT134+EA134+EC134</f>
        <v>839843</v>
      </c>
      <c r="ES134" s="323">
        <f t="shared" ref="ES134:ES165" si="51">EV134+EG134+EH134+EI134+EJ134</f>
        <v>769504</v>
      </c>
      <c r="ET134" s="323">
        <f t="shared" ref="ET134:ET165" si="52">EV134+EG134+EH134+EI134+EJ134-CW134</f>
        <v>769518</v>
      </c>
      <c r="EU134" s="323">
        <f t="shared" si="35"/>
        <v>70325</v>
      </c>
      <c r="EV134" s="323">
        <f t="shared" ref="EV134:EV165" si="53">DO134+DR134+DW134+EB134+ED134+EE134+DZ134</f>
        <v>290871</v>
      </c>
      <c r="EW134" s="323">
        <f t="shared" ref="EW134:EW165" si="54">EV134-DR134</f>
        <v>204816</v>
      </c>
      <c r="EX134" s="323">
        <f t="shared" ref="EX134:EX165" si="55">EW134-CW134</f>
        <v>204830</v>
      </c>
      <c r="EY134" s="323">
        <f t="shared" ref="EY134:EY165" si="56">CI134+CL134</f>
        <v>137799</v>
      </c>
      <c r="EZ134" s="323">
        <f t="shared" ref="EZ134:EZ165" si="57">BU134+DQ134</f>
        <v>246655</v>
      </c>
      <c r="FA134" s="323">
        <f t="shared" ref="FA134:FA165" si="58">BV134+DR134</f>
        <v>162635</v>
      </c>
      <c r="FB134" s="323">
        <f t="shared" si="36"/>
        <v>84020</v>
      </c>
      <c r="FC134" s="319">
        <v>956841</v>
      </c>
      <c r="FD134" s="319">
        <v>881281</v>
      </c>
      <c r="FE134" s="319">
        <v>32893</v>
      </c>
      <c r="FF134" s="319">
        <v>150742</v>
      </c>
      <c r="FG134" s="319">
        <v>24437</v>
      </c>
      <c r="FH134" s="319">
        <v>22164</v>
      </c>
      <c r="FI134" s="319">
        <v>71256</v>
      </c>
      <c r="FJ134" s="319">
        <v>2139614</v>
      </c>
      <c r="FK134" s="319">
        <v>172092</v>
      </c>
      <c r="FL134" s="319">
        <v>85937</v>
      </c>
      <c r="FM134" s="319">
        <v>31</v>
      </c>
      <c r="FN134" s="319">
        <v>0</v>
      </c>
      <c r="FO134" s="319">
        <v>19061</v>
      </c>
      <c r="FP134" s="319">
        <v>19577</v>
      </c>
      <c r="FQ134" s="319">
        <v>2436312</v>
      </c>
      <c r="FR134" s="319">
        <v>31119</v>
      </c>
      <c r="FS134" s="319">
        <v>0</v>
      </c>
      <c r="FT134" s="319">
        <v>3979</v>
      </c>
      <c r="FU134" s="319">
        <v>0</v>
      </c>
      <c r="FV134" s="319">
        <v>1674</v>
      </c>
      <c r="FW134" s="319">
        <v>60080</v>
      </c>
      <c r="FX134" s="319">
        <v>28375</v>
      </c>
      <c r="FY134" s="319">
        <v>125227</v>
      </c>
      <c r="FZ134" s="319">
        <v>2561539</v>
      </c>
      <c r="GA134" s="319">
        <v>0</v>
      </c>
      <c r="GB134" s="319">
        <v>113348</v>
      </c>
      <c r="GC134" s="319">
        <v>95768</v>
      </c>
      <c r="GD134" s="319">
        <v>3870</v>
      </c>
      <c r="GE134" s="319">
        <v>2742</v>
      </c>
      <c r="GF134" s="319">
        <v>0</v>
      </c>
      <c r="GG134" s="319">
        <v>215728</v>
      </c>
      <c r="GH134" s="319">
        <v>223</v>
      </c>
      <c r="GI134" s="319">
        <v>1248</v>
      </c>
      <c r="GJ134" s="319">
        <v>251118</v>
      </c>
      <c r="GK134" s="319">
        <v>464892</v>
      </c>
      <c r="GL134" s="319">
        <v>103584</v>
      </c>
      <c r="GM134" s="319">
        <v>0</v>
      </c>
      <c r="GN134" s="319">
        <v>0</v>
      </c>
      <c r="GO134" s="319">
        <v>821065</v>
      </c>
      <c r="GP134" s="319">
        <v>1524746</v>
      </c>
      <c r="GQ134" s="319">
        <v>99863</v>
      </c>
      <c r="GR134" s="319">
        <v>1424884</v>
      </c>
      <c r="GS134" s="319">
        <v>1524747</v>
      </c>
      <c r="GT134" s="319">
        <v>956841</v>
      </c>
      <c r="GU134" s="319">
        <v>60080</v>
      </c>
      <c r="GV134" s="325">
        <f t="shared" si="37"/>
        <v>681824</v>
      </c>
      <c r="GW134" s="325">
        <f t="shared" si="38"/>
        <v>59494</v>
      </c>
      <c r="GX134" s="325">
        <f t="shared" si="39"/>
        <v>622330</v>
      </c>
      <c r="GY134" s="317">
        <v>19183</v>
      </c>
      <c r="GZ134" s="317">
        <v>12925</v>
      </c>
      <c r="HA134" s="317">
        <v>6258</v>
      </c>
      <c r="HB134" s="322">
        <f t="shared" ref="HB134:HB165" si="59">GY134+EA134</f>
        <v>49772</v>
      </c>
      <c r="HC134" s="317"/>
      <c r="HD134" s="317"/>
      <c r="HE134" s="317"/>
      <c r="HF134" s="317"/>
      <c r="HG134" s="317"/>
      <c r="HH134" s="317"/>
      <c r="HI134" s="317"/>
      <c r="HJ134" s="317"/>
      <c r="HK134" s="317"/>
      <c r="HL134" s="317"/>
      <c r="HM134" s="317"/>
      <c r="HN134" s="317"/>
      <c r="HO134" s="317"/>
      <c r="HP134" s="317"/>
      <c r="HQ134" s="317"/>
      <c r="HR134" s="317"/>
      <c r="HS134" s="317"/>
      <c r="HT134" s="317"/>
      <c r="HU134" s="317"/>
      <c r="HV134" s="317"/>
      <c r="HW134" s="317"/>
      <c r="HX134" s="317"/>
      <c r="HY134" s="317"/>
      <c r="HZ134" s="317"/>
      <c r="IA134" s="317"/>
      <c r="IB134" s="317"/>
      <c r="IC134" s="317"/>
      <c r="ID134" s="317"/>
      <c r="IE134" s="317"/>
      <c r="IF134" s="317"/>
      <c r="IG134" s="317"/>
      <c r="IH134" s="317"/>
      <c r="II134" s="317"/>
      <c r="IJ134" s="317"/>
      <c r="IK134" s="317"/>
      <c r="IL134" s="317"/>
      <c r="IM134" s="317"/>
      <c r="IN134" s="317"/>
      <c r="IO134" s="317"/>
      <c r="IP134" s="317"/>
      <c r="IQ134" s="317"/>
      <c r="IR134" s="317"/>
      <c r="IS134" s="317"/>
      <c r="IT134" s="317"/>
      <c r="IU134" s="317"/>
      <c r="IV134" s="317"/>
      <c r="IW134" s="317"/>
      <c r="IX134" s="317"/>
      <c r="IY134" s="317"/>
      <c r="IZ134" s="317"/>
      <c r="JA134" s="317"/>
      <c r="JB134" s="317"/>
      <c r="JC134" s="317"/>
      <c r="JD134" s="317"/>
      <c r="JE134" s="317"/>
      <c r="JF134" s="317"/>
      <c r="JG134" s="317"/>
      <c r="JH134" s="317"/>
      <c r="JI134" s="317"/>
      <c r="JJ134" s="317"/>
      <c r="JK134" s="317"/>
      <c r="JL134" s="317"/>
      <c r="JM134" s="317"/>
      <c r="JN134" s="317"/>
      <c r="JO134" s="317"/>
      <c r="JP134" s="317"/>
      <c r="JQ134" s="317"/>
      <c r="JR134" s="317"/>
      <c r="JS134" s="317"/>
      <c r="JT134" s="317"/>
      <c r="JU134" s="317"/>
      <c r="JV134" s="317"/>
      <c r="JW134" s="317"/>
      <c r="JX134" s="317"/>
      <c r="JY134" s="317"/>
      <c r="JZ134" s="317"/>
      <c r="KA134" s="317"/>
      <c r="KB134" s="317"/>
      <c r="KC134" s="317"/>
      <c r="KD134" s="317"/>
      <c r="KE134" s="317"/>
      <c r="KF134" s="317"/>
      <c r="KG134" s="317"/>
      <c r="KH134" s="317"/>
      <c r="KI134" s="317"/>
      <c r="KJ134" s="317"/>
      <c r="KK134" s="317"/>
      <c r="KL134" s="317"/>
      <c r="KM134" s="317"/>
      <c r="KN134" s="317"/>
      <c r="KO134" s="317"/>
      <c r="KP134" s="317"/>
      <c r="KQ134" s="317"/>
      <c r="KR134" s="317"/>
      <c r="KS134" s="317"/>
      <c r="KT134" s="317"/>
      <c r="KU134" s="317"/>
      <c r="KV134" s="317"/>
      <c r="KW134" s="317"/>
      <c r="KX134" s="317"/>
      <c r="KY134" s="317"/>
      <c r="KZ134" s="317"/>
      <c r="LA134" s="317"/>
      <c r="LB134" s="317"/>
      <c r="LC134" s="317"/>
      <c r="LD134" s="317"/>
      <c r="LE134" s="317"/>
      <c r="LF134" s="317"/>
      <c r="LG134" s="317"/>
      <c r="LH134" s="317"/>
      <c r="LI134" s="317"/>
      <c r="LJ134" s="317"/>
      <c r="LK134" s="317"/>
      <c r="LL134" s="317"/>
      <c r="LM134" s="317"/>
      <c r="LN134" s="317"/>
      <c r="LO134" s="317"/>
      <c r="LP134" s="317"/>
      <c r="LQ134" s="317"/>
      <c r="LR134" s="317"/>
      <c r="LS134" s="317"/>
      <c r="LT134" s="317"/>
      <c r="LU134" s="317"/>
      <c r="LV134" s="317"/>
      <c r="LW134" s="317"/>
      <c r="LX134" s="317"/>
      <c r="LY134" s="317"/>
      <c r="LZ134" s="317"/>
      <c r="MA134" s="317"/>
      <c r="MB134" s="317"/>
      <c r="MC134" s="317"/>
      <c r="MD134" s="317"/>
      <c r="ME134" s="317"/>
      <c r="MF134" s="317"/>
      <c r="MG134" s="317"/>
      <c r="MH134" s="317"/>
      <c r="MI134" s="317"/>
      <c r="MJ134" s="317"/>
      <c r="MK134" s="317"/>
      <c r="ML134" s="317"/>
      <c r="MM134" s="317"/>
      <c r="MN134" s="317"/>
      <c r="MO134" s="317"/>
      <c r="MP134" s="317"/>
      <c r="MQ134" s="317"/>
      <c r="MR134" s="317"/>
      <c r="MS134" s="317"/>
      <c r="MT134" s="317"/>
      <c r="MU134" s="317"/>
      <c r="MV134" s="317"/>
      <c r="MW134" s="317"/>
      <c r="MX134" s="317"/>
      <c r="MY134" s="317"/>
      <c r="MZ134" s="317"/>
      <c r="NA134" s="317"/>
      <c r="NB134" s="317"/>
      <c r="NC134" s="317"/>
      <c r="ND134" s="317"/>
      <c r="NE134" s="317"/>
      <c r="NF134" s="317"/>
      <c r="NG134" s="317"/>
      <c r="NH134" s="317"/>
      <c r="NI134" s="317"/>
      <c r="NJ134" s="317"/>
      <c r="NK134" s="317"/>
      <c r="NL134" s="317"/>
      <c r="NM134" s="317"/>
      <c r="NN134" s="317"/>
      <c r="NO134" s="317"/>
      <c r="NP134" s="317"/>
      <c r="NQ134" s="317"/>
      <c r="NR134" s="317"/>
      <c r="NS134" s="317"/>
      <c r="NT134" s="317"/>
      <c r="NU134" s="317"/>
      <c r="NV134" s="317"/>
      <c r="NW134" s="317"/>
      <c r="NX134" s="317"/>
      <c r="NY134" s="317"/>
      <c r="NZ134" s="317"/>
      <c r="OA134" s="317"/>
      <c r="OB134" s="317"/>
      <c r="OC134" s="317"/>
      <c r="OD134" s="317"/>
      <c r="OE134" s="317"/>
      <c r="OF134" s="317"/>
      <c r="OG134" s="317"/>
      <c r="OH134" s="317"/>
      <c r="OI134" s="317"/>
      <c r="OJ134" s="317"/>
      <c r="OK134" s="317"/>
      <c r="OL134" s="317"/>
      <c r="OM134" s="317"/>
      <c r="ON134" s="317"/>
      <c r="OO134" s="317"/>
      <c r="OP134" s="317"/>
      <c r="OQ134" s="317"/>
      <c r="OR134" s="317"/>
      <c r="OS134" s="317"/>
      <c r="OT134" s="317"/>
      <c r="OU134" s="317"/>
      <c r="OV134" s="317"/>
      <c r="OW134" s="317"/>
      <c r="OX134" s="317"/>
      <c r="OY134" s="317"/>
      <c r="OZ134" s="317"/>
      <c r="PA134" s="317"/>
      <c r="PB134" s="317"/>
      <c r="PC134" s="317"/>
      <c r="PD134" s="317"/>
      <c r="PE134" s="317"/>
      <c r="PF134" s="317"/>
      <c r="PG134" s="317"/>
      <c r="PH134" s="317"/>
      <c r="PI134" s="317"/>
      <c r="PJ134" s="317"/>
      <c r="PK134" s="317"/>
      <c r="PL134" s="317"/>
      <c r="PM134" s="317"/>
      <c r="PN134" s="317"/>
      <c r="PO134" s="317"/>
      <c r="PP134" s="317"/>
      <c r="PQ134" s="317"/>
      <c r="PR134" s="317"/>
      <c r="PS134" s="317"/>
      <c r="PT134" s="317"/>
      <c r="PU134" s="317"/>
      <c r="PV134" s="317"/>
      <c r="PW134" s="317"/>
      <c r="PX134" s="317"/>
      <c r="PY134" s="317"/>
      <c r="PZ134" s="317"/>
      <c r="QA134" s="317"/>
      <c r="QB134" s="317"/>
      <c r="QC134" s="317"/>
      <c r="QD134" s="317"/>
      <c r="QE134" s="317"/>
      <c r="QF134" s="317"/>
      <c r="QG134" s="317"/>
      <c r="QH134" s="317"/>
      <c r="QI134" s="317"/>
      <c r="QJ134" s="317"/>
      <c r="QK134" s="317"/>
      <c r="QL134" s="317"/>
      <c r="QM134" s="317"/>
      <c r="QN134" s="317"/>
      <c r="QO134" s="317"/>
      <c r="QP134" s="317"/>
      <c r="QQ134" s="317"/>
      <c r="QR134" s="317"/>
      <c r="QS134" s="317"/>
      <c r="QT134" s="317"/>
      <c r="QU134" s="317"/>
      <c r="QV134" s="317"/>
      <c r="QW134" s="317"/>
      <c r="QX134" s="317"/>
      <c r="QY134" s="317"/>
      <c r="QZ134" s="317"/>
      <c r="RA134" s="317"/>
      <c r="RB134" s="317"/>
      <c r="RC134" s="317"/>
      <c r="RD134" s="317"/>
      <c r="RE134" s="317"/>
      <c r="RF134" s="317"/>
      <c r="RG134" s="317"/>
      <c r="RH134" s="317"/>
      <c r="RI134" s="317"/>
      <c r="RJ134" s="317"/>
      <c r="RK134" s="317"/>
      <c r="RL134" s="317"/>
      <c r="RM134" s="317"/>
      <c r="RN134" s="317"/>
      <c r="RO134" s="317"/>
      <c r="RP134" s="317"/>
      <c r="RQ134" s="317"/>
      <c r="RR134" s="317"/>
      <c r="RS134" s="317"/>
      <c r="RT134" s="317"/>
      <c r="RU134" s="317"/>
      <c r="RV134" s="317"/>
      <c r="RW134" s="317"/>
      <c r="RX134" s="317"/>
      <c r="RY134" s="317"/>
      <c r="RZ134" s="317"/>
      <c r="SA134" s="317"/>
      <c r="SB134" s="317"/>
      <c r="SC134" s="317"/>
      <c r="SD134" s="317"/>
      <c r="SE134" s="317"/>
      <c r="SF134" s="317"/>
      <c r="SG134" s="317"/>
      <c r="SH134" s="317"/>
      <c r="SI134" s="317"/>
      <c r="SJ134" s="317"/>
      <c r="SK134" s="317"/>
      <c r="SL134" s="317"/>
      <c r="SM134" s="317"/>
      <c r="SN134" s="317"/>
      <c r="SO134" s="317"/>
      <c r="SP134" s="317"/>
      <c r="SQ134" s="317"/>
      <c r="SR134" s="317"/>
      <c r="SS134" s="317"/>
      <c r="ST134" s="317"/>
      <c r="SU134" s="317"/>
      <c r="SV134" s="317"/>
      <c r="SW134" s="317"/>
      <c r="SX134" s="317"/>
      <c r="SY134" s="317"/>
      <c r="SZ134" s="317"/>
      <c r="TA134" s="317"/>
      <c r="TB134" s="317"/>
      <c r="TC134" s="317"/>
      <c r="TD134" s="317"/>
      <c r="TE134" s="317"/>
      <c r="TF134" s="317"/>
      <c r="TG134" s="317"/>
      <c r="TH134" s="317"/>
      <c r="TI134" s="317"/>
      <c r="TJ134" s="317"/>
      <c r="TK134" s="317"/>
      <c r="TL134" s="317"/>
      <c r="TM134" s="317"/>
      <c r="TN134" s="317"/>
      <c r="TO134" s="317"/>
      <c r="TP134" s="317"/>
      <c r="TQ134" s="317"/>
      <c r="TR134" s="317"/>
      <c r="TS134" s="317"/>
      <c r="TT134" s="317"/>
      <c r="TU134" s="317"/>
      <c r="TV134" s="317"/>
      <c r="TW134" s="317"/>
      <c r="TX134" s="317"/>
      <c r="TY134" s="317"/>
      <c r="TZ134" s="317"/>
      <c r="UA134" s="317"/>
      <c r="UB134" s="317"/>
      <c r="UC134" s="317"/>
      <c r="UD134" s="317"/>
    </row>
    <row r="135" spans="1:550">
      <c r="A135" s="28" t="s">
        <v>634</v>
      </c>
      <c r="B135" s="28" t="s">
        <v>633</v>
      </c>
      <c r="C135" s="29" t="s">
        <v>242</v>
      </c>
      <c r="D135" s="11" t="s">
        <v>245</v>
      </c>
      <c r="E135" s="105" t="s">
        <v>186</v>
      </c>
      <c r="F135" s="31">
        <v>12</v>
      </c>
      <c r="G135" s="320">
        <v>261960</v>
      </c>
      <c r="H135" s="320">
        <v>109631</v>
      </c>
      <c r="I135" s="320">
        <v>10400</v>
      </c>
      <c r="J135" s="320">
        <v>35213</v>
      </c>
      <c r="K135" s="320">
        <v>537984</v>
      </c>
      <c r="L135" s="320">
        <v>582134</v>
      </c>
      <c r="M135" s="320">
        <v>51598</v>
      </c>
      <c r="N135" s="320">
        <v>-51911</v>
      </c>
      <c r="O135" s="320">
        <v>44666</v>
      </c>
      <c r="P135" s="320">
        <v>-7245</v>
      </c>
      <c r="Q135" s="320">
        <v>580</v>
      </c>
      <c r="R135" s="320">
        <v>-6665</v>
      </c>
      <c r="S135" s="320">
        <v>44933</v>
      </c>
      <c r="T135" s="320">
        <v>2000</v>
      </c>
      <c r="U135" s="320">
        <v>-17223</v>
      </c>
      <c r="V135" s="320">
        <v>16542</v>
      </c>
      <c r="W135" s="320">
        <v>-681</v>
      </c>
      <c r="X135" s="320">
        <v>681</v>
      </c>
      <c r="Y135" s="320">
        <v>0</v>
      </c>
      <c r="Z135" s="320">
        <v>2000</v>
      </c>
      <c r="AA135" s="320">
        <v>673</v>
      </c>
      <c r="AB135" s="320">
        <v>0</v>
      </c>
      <c r="AC135" s="320">
        <v>0</v>
      </c>
      <c r="AD135" s="320">
        <v>0</v>
      </c>
      <c r="AE135" s="320">
        <v>673</v>
      </c>
      <c r="AF135" s="320">
        <v>1196</v>
      </c>
      <c r="AG135" s="320">
        <v>1223</v>
      </c>
      <c r="AH135" s="320">
        <v>2419</v>
      </c>
      <c r="AI135" s="320">
        <v>5049</v>
      </c>
      <c r="AJ135" s="320">
        <v>-1126</v>
      </c>
      <c r="AK135" s="320">
        <v>3923</v>
      </c>
      <c r="AL135" s="320">
        <v>5020</v>
      </c>
      <c r="AM135" s="320">
        <v>-597</v>
      </c>
      <c r="AN135" s="320">
        <v>4423</v>
      </c>
      <c r="AO135" s="320">
        <v>1228</v>
      </c>
      <c r="AP135" s="320">
        <v>462</v>
      </c>
      <c r="AQ135" s="320">
        <v>1690</v>
      </c>
      <c r="AR135" s="320">
        <v>0</v>
      </c>
      <c r="AS135" s="320">
        <v>0</v>
      </c>
      <c r="AT135" s="320">
        <v>0</v>
      </c>
      <c r="AU135" s="320">
        <v>66764</v>
      </c>
      <c r="AV135" s="320">
        <v>-69134</v>
      </c>
      <c r="AW135" s="320">
        <v>0</v>
      </c>
      <c r="AX135" s="320">
        <v>62431</v>
      </c>
      <c r="AY135" s="320">
        <v>-6703</v>
      </c>
      <c r="AZ135" s="320">
        <v>0</v>
      </c>
      <c r="BA135" s="320">
        <v>-6703</v>
      </c>
      <c r="BB135" s="320">
        <v>60061</v>
      </c>
      <c r="BC135" s="315">
        <v>59846</v>
      </c>
      <c r="BD135" s="315">
        <v>6918</v>
      </c>
      <c r="BE135" s="315">
        <v>53046</v>
      </c>
      <c r="BF135" s="315">
        <v>7015</v>
      </c>
      <c r="BG135" s="315">
        <v>-6800</v>
      </c>
      <c r="BH135" s="315">
        <v>97</v>
      </c>
      <c r="BI135" s="320">
        <v>1163146</v>
      </c>
      <c r="BJ135" s="320">
        <v>41637</v>
      </c>
      <c r="BK135" s="320">
        <v>-62431</v>
      </c>
      <c r="BL135" s="320">
        <v>-20794</v>
      </c>
      <c r="BM135" s="320">
        <v>-20794</v>
      </c>
      <c r="BN135" s="320">
        <v>1142352</v>
      </c>
      <c r="BO135" s="320">
        <v>311817</v>
      </c>
      <c r="BP135" s="320">
        <v>10590</v>
      </c>
      <c r="BQ135" s="320">
        <v>301227</v>
      </c>
      <c r="BR135" s="320">
        <v>40688</v>
      </c>
      <c r="BS135" s="320">
        <v>5309</v>
      </c>
      <c r="BT135" s="320">
        <v>35379</v>
      </c>
      <c r="BU135" s="320">
        <v>51153</v>
      </c>
      <c r="BV135" s="320">
        <v>44314</v>
      </c>
      <c r="BW135" s="320">
        <v>6839</v>
      </c>
      <c r="BX135" s="320">
        <v>32814</v>
      </c>
      <c r="BY135" s="320">
        <v>6096</v>
      </c>
      <c r="BZ135" s="320">
        <v>26718</v>
      </c>
      <c r="CA135" s="320">
        <v>25201</v>
      </c>
      <c r="CB135" s="320">
        <v>11543</v>
      </c>
      <c r="CC135" s="320">
        <v>13658</v>
      </c>
      <c r="CD135" s="320">
        <v>66338</v>
      </c>
      <c r="CE135" s="320">
        <v>24073</v>
      </c>
      <c r="CF135" s="320">
        <v>42265</v>
      </c>
      <c r="CG135" s="320">
        <v>0</v>
      </c>
      <c r="CH135" s="320">
        <v>0</v>
      </c>
      <c r="CI135" s="320">
        <v>0</v>
      </c>
      <c r="CJ135" s="320">
        <v>180167</v>
      </c>
      <c r="CK135" s="320">
        <v>28211</v>
      </c>
      <c r="CL135" s="320">
        <v>151956</v>
      </c>
      <c r="CM135" s="320">
        <v>0</v>
      </c>
      <c r="CN135" s="320">
        <v>0</v>
      </c>
      <c r="CO135" s="320">
        <v>0</v>
      </c>
      <c r="CP135" s="320">
        <v>34865</v>
      </c>
      <c r="CQ135" s="320">
        <v>23601</v>
      </c>
      <c r="CR135" s="320">
        <v>11264</v>
      </c>
      <c r="CS135" s="320">
        <v>13798</v>
      </c>
      <c r="CT135" s="320">
        <v>1216</v>
      </c>
      <c r="CU135" s="320">
        <v>12582</v>
      </c>
      <c r="CV135" s="320">
        <v>351</v>
      </c>
      <c r="CW135" s="320">
        <v>0</v>
      </c>
      <c r="CX135" s="320">
        <v>351</v>
      </c>
      <c r="CY135" s="320"/>
      <c r="CZ135" s="320"/>
      <c r="DA135" s="320"/>
      <c r="DB135" s="320"/>
      <c r="DC135" s="320"/>
      <c r="DD135" s="320">
        <v>0</v>
      </c>
      <c r="DE135" s="320"/>
      <c r="DF135" s="320"/>
      <c r="DG135" s="320">
        <v>0</v>
      </c>
      <c r="DH135" s="320"/>
      <c r="DI135" s="320">
        <v>0</v>
      </c>
      <c r="DJ135" s="320">
        <v>0</v>
      </c>
      <c r="DK135" s="320">
        <v>0</v>
      </c>
      <c r="DL135" s="320">
        <v>0</v>
      </c>
      <c r="DM135" s="320">
        <v>0</v>
      </c>
      <c r="DN135" s="320">
        <v>757192</v>
      </c>
      <c r="DO135" s="320">
        <v>154953</v>
      </c>
      <c r="DP135" s="320">
        <v>602239</v>
      </c>
      <c r="DQ135" s="320">
        <v>69209</v>
      </c>
      <c r="DR135" s="320">
        <v>54543</v>
      </c>
      <c r="DS135" s="320">
        <v>14666</v>
      </c>
      <c r="DT135" s="320">
        <v>826401</v>
      </c>
      <c r="DU135" s="320">
        <v>209496</v>
      </c>
      <c r="DV135" s="320">
        <v>616905</v>
      </c>
      <c r="DW135" s="320">
        <v>2068</v>
      </c>
      <c r="DX135" s="320">
        <v>0</v>
      </c>
      <c r="DY135" s="320">
        <v>2068</v>
      </c>
      <c r="DZ135" s="320">
        <v>0</v>
      </c>
      <c r="EA135" s="320">
        <v>28056</v>
      </c>
      <c r="EB135" s="320">
        <v>856</v>
      </c>
      <c r="EC135" s="320">
        <v>9241</v>
      </c>
      <c r="ED135" s="320">
        <v>0</v>
      </c>
      <c r="EE135" s="320">
        <v>0</v>
      </c>
      <c r="EF135" s="320">
        <v>36441</v>
      </c>
      <c r="EG135" s="320">
        <v>328275</v>
      </c>
      <c r="EH135" s="320">
        <v>91954</v>
      </c>
      <c r="EI135" s="320">
        <v>117755</v>
      </c>
      <c r="EJ135" s="320">
        <v>44160</v>
      </c>
      <c r="EK135" s="320">
        <v>582144</v>
      </c>
      <c r="EL135" s="320">
        <v>-69134</v>
      </c>
      <c r="EM135" s="320">
        <v>-10082</v>
      </c>
      <c r="EN135" s="320">
        <v>0</v>
      </c>
      <c r="EO135" s="320">
        <v>51719</v>
      </c>
      <c r="EP135" s="320">
        <v>0</v>
      </c>
      <c r="EQ135" s="320">
        <v>-27497</v>
      </c>
      <c r="ER135" s="323">
        <f t="shared" si="50"/>
        <v>863698</v>
      </c>
      <c r="ES135" s="323">
        <f t="shared" si="51"/>
        <v>794564</v>
      </c>
      <c r="ET135" s="323">
        <f t="shared" si="52"/>
        <v>794564</v>
      </c>
      <c r="EU135" s="323">
        <f t="shared" ref="EU135:EU165" si="60">ER135-ET135</f>
        <v>69134</v>
      </c>
      <c r="EV135" s="323">
        <f t="shared" si="53"/>
        <v>212420</v>
      </c>
      <c r="EW135" s="323">
        <f t="shared" si="54"/>
        <v>157877</v>
      </c>
      <c r="EX135" s="323">
        <f t="shared" si="55"/>
        <v>157877</v>
      </c>
      <c r="EY135" s="323">
        <f t="shared" si="56"/>
        <v>151956</v>
      </c>
      <c r="EZ135" s="323">
        <f t="shared" si="57"/>
        <v>120362</v>
      </c>
      <c r="FA135" s="323">
        <f t="shared" si="58"/>
        <v>98857</v>
      </c>
      <c r="FB135" s="323">
        <f t="shared" ref="FB135:FB165" si="61">EZ135-FA135</f>
        <v>21505</v>
      </c>
      <c r="FC135" s="320">
        <v>491316</v>
      </c>
      <c r="FD135" s="320">
        <v>1263307</v>
      </c>
      <c r="FE135" s="320">
        <v>46849</v>
      </c>
      <c r="FF135" s="320">
        <v>230338</v>
      </c>
      <c r="FG135" s="320">
        <v>658</v>
      </c>
      <c r="FH135" s="320">
        <v>8605</v>
      </c>
      <c r="FI135" s="320">
        <v>63337</v>
      </c>
      <c r="FJ135" s="320">
        <v>2104410</v>
      </c>
      <c r="FK135" s="320">
        <v>1604</v>
      </c>
      <c r="FL135" s="320">
        <v>1741</v>
      </c>
      <c r="FM135" s="320">
        <v>1970</v>
      </c>
      <c r="FN135" s="320">
        <v>0</v>
      </c>
      <c r="FO135" s="320">
        <v>77</v>
      </c>
      <c r="FP135" s="320">
        <v>5911</v>
      </c>
      <c r="FQ135" s="320">
        <v>2115713</v>
      </c>
      <c r="FR135" s="320">
        <v>0</v>
      </c>
      <c r="FS135" s="320">
        <v>0</v>
      </c>
      <c r="FT135" s="320">
        <v>40</v>
      </c>
      <c r="FU135" s="320">
        <v>0</v>
      </c>
      <c r="FV135" s="320">
        <v>3871</v>
      </c>
      <c r="FW135" s="320">
        <v>29969</v>
      </c>
      <c r="FX135" s="320">
        <v>21925</v>
      </c>
      <c r="FY135" s="320">
        <v>55805</v>
      </c>
      <c r="FZ135" s="320">
        <v>2171518</v>
      </c>
      <c r="GA135" s="320">
        <v>0</v>
      </c>
      <c r="GB135" s="320">
        <v>48782</v>
      </c>
      <c r="GC135" s="320">
        <v>86791</v>
      </c>
      <c r="GD135" s="320">
        <v>121</v>
      </c>
      <c r="GE135" s="320">
        <v>889</v>
      </c>
      <c r="GF135" s="320">
        <v>0</v>
      </c>
      <c r="GG135" s="320">
        <v>136583</v>
      </c>
      <c r="GH135" s="320">
        <v>0</v>
      </c>
      <c r="GI135" s="320">
        <v>11549</v>
      </c>
      <c r="GJ135" s="320">
        <v>253899</v>
      </c>
      <c r="GK135" s="320">
        <v>485130</v>
      </c>
      <c r="GL135" s="320">
        <v>66444</v>
      </c>
      <c r="GM135" s="320">
        <v>0</v>
      </c>
      <c r="GN135" s="320">
        <v>15500</v>
      </c>
      <c r="GO135" s="320">
        <v>832522</v>
      </c>
      <c r="GP135" s="320">
        <v>1202413</v>
      </c>
      <c r="GQ135" s="320">
        <v>60061</v>
      </c>
      <c r="GR135" s="320">
        <v>1142352</v>
      </c>
      <c r="GS135" s="320">
        <v>1202413</v>
      </c>
      <c r="GT135" s="320">
        <v>491316</v>
      </c>
      <c r="GU135" s="320">
        <v>29969</v>
      </c>
      <c r="GV135" s="325">
        <f t="shared" ref="GV135:GV165" si="62">GA135+GB135+GK135+GL135</f>
        <v>600356</v>
      </c>
      <c r="GW135" s="325">
        <f t="shared" ref="GW135:GW165" si="63">FR135+FX135</f>
        <v>21925</v>
      </c>
      <c r="GX135" s="325">
        <f t="shared" ref="GX135:GX165" si="64">GV135-GW135</f>
        <v>578431</v>
      </c>
      <c r="GY135" s="315">
        <v>13363</v>
      </c>
      <c r="GZ135" s="315">
        <v>12830</v>
      </c>
      <c r="HA135" s="315">
        <v>533</v>
      </c>
      <c r="HB135" s="323">
        <f t="shared" si="59"/>
        <v>41419</v>
      </c>
      <c r="HC135" s="315"/>
      <c r="HD135" s="315"/>
      <c r="HE135" s="315"/>
      <c r="HF135" s="315"/>
      <c r="HG135" s="315"/>
      <c r="HH135" s="315"/>
      <c r="HI135" s="315"/>
      <c r="HJ135" s="315"/>
      <c r="HK135" s="315"/>
      <c r="HL135" s="315"/>
      <c r="HM135" s="315"/>
      <c r="HN135" s="315"/>
      <c r="HO135" s="315"/>
      <c r="HP135" s="315"/>
      <c r="HQ135" s="315"/>
      <c r="HR135" s="315"/>
      <c r="HS135" s="315"/>
      <c r="HT135" s="315"/>
      <c r="HU135" s="315"/>
      <c r="HV135" s="315"/>
      <c r="HW135" s="315"/>
      <c r="HX135" s="315"/>
      <c r="HY135" s="315"/>
      <c r="HZ135" s="315"/>
      <c r="IA135" s="315"/>
      <c r="IB135" s="315"/>
      <c r="IC135" s="315"/>
      <c r="ID135" s="315"/>
      <c r="IE135" s="315"/>
      <c r="IF135" s="315"/>
      <c r="IG135" s="315"/>
      <c r="IH135" s="315"/>
      <c r="II135" s="315"/>
      <c r="IJ135" s="315"/>
      <c r="IK135" s="315"/>
      <c r="IL135" s="315"/>
      <c r="IM135" s="315"/>
      <c r="IN135" s="315"/>
      <c r="IO135" s="315"/>
      <c r="IP135" s="315"/>
      <c r="IQ135" s="315"/>
      <c r="IR135" s="315"/>
      <c r="IS135" s="315"/>
      <c r="IT135" s="315"/>
      <c r="IU135" s="315"/>
      <c r="IV135" s="315"/>
      <c r="IW135" s="315"/>
      <c r="IX135" s="315"/>
      <c r="IY135" s="315"/>
      <c r="IZ135" s="315"/>
      <c r="JA135" s="315"/>
      <c r="JB135" s="315"/>
      <c r="JC135" s="315"/>
      <c r="JD135" s="315"/>
      <c r="JE135" s="315"/>
      <c r="JF135" s="315"/>
      <c r="JG135" s="315"/>
      <c r="JH135" s="315"/>
      <c r="JI135" s="315"/>
      <c r="JJ135" s="315"/>
      <c r="JK135" s="315"/>
      <c r="JL135" s="315"/>
      <c r="JM135" s="315"/>
      <c r="JN135" s="315"/>
      <c r="JO135" s="315"/>
      <c r="JP135" s="315"/>
      <c r="JQ135" s="315"/>
      <c r="JR135" s="315"/>
      <c r="JS135" s="315"/>
      <c r="JT135" s="315"/>
      <c r="JU135" s="315"/>
      <c r="JV135" s="315"/>
      <c r="JW135" s="315"/>
      <c r="JX135" s="315"/>
      <c r="JY135" s="315"/>
      <c r="JZ135" s="315"/>
      <c r="KA135" s="315"/>
      <c r="KB135" s="315"/>
      <c r="KC135" s="315"/>
      <c r="KD135" s="315"/>
      <c r="KE135" s="315"/>
      <c r="KF135" s="315"/>
      <c r="KG135" s="315"/>
      <c r="KH135" s="315"/>
      <c r="KI135" s="315"/>
      <c r="KJ135" s="315"/>
      <c r="KK135" s="315"/>
      <c r="KL135" s="315"/>
      <c r="KM135" s="315"/>
      <c r="KN135" s="315"/>
      <c r="KO135" s="315"/>
      <c r="KP135" s="315"/>
      <c r="KQ135" s="315"/>
      <c r="KR135" s="315"/>
      <c r="KS135" s="315"/>
      <c r="KT135" s="315"/>
      <c r="KU135" s="315"/>
      <c r="KV135" s="315"/>
      <c r="KW135" s="315"/>
      <c r="KX135" s="315"/>
      <c r="KY135" s="315"/>
      <c r="KZ135" s="315"/>
      <c r="LA135" s="315"/>
      <c r="LB135" s="315"/>
      <c r="LC135" s="315"/>
      <c r="LD135" s="315"/>
      <c r="LE135" s="315"/>
      <c r="LF135" s="315"/>
      <c r="LG135" s="315"/>
      <c r="LH135" s="315"/>
      <c r="LI135" s="315"/>
      <c r="LJ135" s="315"/>
      <c r="LK135" s="315"/>
      <c r="LL135" s="315"/>
      <c r="LM135" s="315"/>
      <c r="LN135" s="315"/>
      <c r="LO135" s="315"/>
      <c r="LP135" s="315"/>
      <c r="LQ135" s="315"/>
      <c r="LR135" s="315"/>
      <c r="LS135" s="315"/>
      <c r="LT135" s="315"/>
      <c r="LU135" s="315"/>
      <c r="LV135" s="315"/>
      <c r="LW135" s="315"/>
      <c r="LX135" s="315"/>
      <c r="LY135" s="315"/>
      <c r="LZ135" s="315"/>
      <c r="MA135" s="315"/>
      <c r="MB135" s="315"/>
      <c r="MC135" s="315"/>
      <c r="MD135" s="315"/>
      <c r="ME135" s="315"/>
      <c r="MF135" s="315"/>
      <c r="MG135" s="315"/>
      <c r="MH135" s="315"/>
      <c r="MI135" s="315"/>
      <c r="MJ135" s="315"/>
      <c r="MK135" s="315"/>
      <c r="ML135" s="315"/>
      <c r="MM135" s="315"/>
      <c r="MN135" s="315"/>
      <c r="MO135" s="315"/>
      <c r="MP135" s="315"/>
      <c r="MQ135" s="315"/>
      <c r="MR135" s="315"/>
      <c r="MS135" s="315"/>
      <c r="MT135" s="315"/>
      <c r="MU135" s="315"/>
      <c r="MV135" s="315"/>
      <c r="MW135" s="315"/>
      <c r="MX135" s="315"/>
      <c r="MY135" s="315"/>
      <c r="MZ135" s="315"/>
      <c r="NA135" s="315"/>
      <c r="NB135" s="315"/>
      <c r="NC135" s="315"/>
      <c r="ND135" s="315"/>
      <c r="NE135" s="315"/>
      <c r="NF135" s="315"/>
      <c r="NG135" s="315"/>
      <c r="NH135" s="315"/>
      <c r="NI135" s="315"/>
      <c r="NJ135" s="315"/>
      <c r="NK135" s="315"/>
      <c r="NL135" s="315"/>
      <c r="NM135" s="315"/>
      <c r="NN135" s="315"/>
      <c r="NO135" s="315"/>
      <c r="NP135" s="315"/>
      <c r="NQ135" s="315"/>
      <c r="NR135" s="315"/>
      <c r="NS135" s="315"/>
      <c r="NT135" s="315"/>
      <c r="NU135" s="315"/>
      <c r="NV135" s="315"/>
      <c r="NW135" s="315"/>
      <c r="NX135" s="315"/>
      <c r="NY135" s="315"/>
      <c r="NZ135" s="315"/>
      <c r="OA135" s="315"/>
      <c r="OB135" s="315"/>
      <c r="OC135" s="315"/>
      <c r="OD135" s="315"/>
      <c r="OE135" s="315"/>
      <c r="OF135" s="315"/>
      <c r="OG135" s="315"/>
      <c r="OH135" s="315"/>
      <c r="OI135" s="315"/>
      <c r="OJ135" s="315"/>
      <c r="OK135" s="315"/>
      <c r="OL135" s="315"/>
      <c r="OM135" s="315"/>
      <c r="ON135" s="315"/>
      <c r="OO135" s="315"/>
      <c r="OP135" s="315"/>
      <c r="OQ135" s="315"/>
      <c r="OR135" s="315"/>
      <c r="OS135" s="315"/>
      <c r="OT135" s="315"/>
      <c r="OU135" s="315"/>
      <c r="OV135" s="315"/>
      <c r="OW135" s="315"/>
      <c r="OX135" s="315"/>
      <c r="OY135" s="315"/>
      <c r="OZ135" s="315"/>
      <c r="PA135" s="315"/>
      <c r="PB135" s="315"/>
      <c r="PC135" s="315"/>
      <c r="PD135" s="315"/>
      <c r="PE135" s="315"/>
      <c r="PF135" s="315"/>
      <c r="PG135" s="315"/>
      <c r="PH135" s="315"/>
      <c r="PI135" s="315"/>
      <c r="PJ135" s="315"/>
      <c r="PK135" s="315"/>
      <c r="PL135" s="315"/>
      <c r="PM135" s="315"/>
      <c r="PN135" s="315"/>
      <c r="PO135" s="315"/>
      <c r="PP135" s="315"/>
      <c r="PQ135" s="315"/>
      <c r="PR135" s="315"/>
      <c r="PS135" s="315"/>
      <c r="PT135" s="315"/>
      <c r="PU135" s="315"/>
      <c r="PV135" s="315"/>
      <c r="PW135" s="315"/>
      <c r="PX135" s="315"/>
      <c r="PY135" s="315"/>
      <c r="PZ135" s="315"/>
      <c r="QA135" s="315"/>
      <c r="QB135" s="315"/>
      <c r="QC135" s="315"/>
      <c r="QD135" s="315"/>
      <c r="QE135" s="315"/>
      <c r="QF135" s="315"/>
      <c r="QG135" s="315"/>
      <c r="QH135" s="315"/>
      <c r="QI135" s="315"/>
      <c r="QJ135" s="315"/>
      <c r="QK135" s="315"/>
      <c r="QL135" s="315"/>
      <c r="QM135" s="315"/>
      <c r="QN135" s="315"/>
      <c r="QO135" s="315"/>
      <c r="QP135" s="315"/>
      <c r="QQ135" s="315"/>
      <c r="QR135" s="315"/>
      <c r="QS135" s="315"/>
      <c r="QT135" s="315"/>
      <c r="QU135" s="315"/>
      <c r="QV135" s="315"/>
      <c r="QW135" s="315"/>
      <c r="QX135" s="315"/>
      <c r="QY135" s="315"/>
      <c r="QZ135" s="315"/>
      <c r="RA135" s="315"/>
      <c r="RB135" s="315"/>
      <c r="RC135" s="315"/>
      <c r="RD135" s="315"/>
      <c r="RE135" s="315"/>
      <c r="RF135" s="315"/>
      <c r="RG135" s="315"/>
      <c r="RH135" s="315"/>
      <c r="RI135" s="315"/>
      <c r="RJ135" s="315"/>
      <c r="RK135" s="315"/>
      <c r="RL135" s="315"/>
      <c r="RM135" s="315"/>
      <c r="RN135" s="315"/>
      <c r="RO135" s="315"/>
      <c r="RP135" s="315"/>
      <c r="RQ135" s="315"/>
      <c r="RR135" s="315"/>
      <c r="RS135" s="315"/>
      <c r="RT135" s="315"/>
      <c r="RU135" s="315"/>
      <c r="RV135" s="315"/>
      <c r="RW135" s="315"/>
      <c r="RX135" s="315"/>
      <c r="RY135" s="315"/>
      <c r="RZ135" s="315"/>
      <c r="SA135" s="315"/>
      <c r="SB135" s="315"/>
      <c r="SC135" s="315"/>
      <c r="SD135" s="315"/>
      <c r="SE135" s="315"/>
      <c r="SF135" s="315"/>
      <c r="SG135" s="315"/>
      <c r="SH135" s="315"/>
      <c r="SI135" s="315"/>
      <c r="SJ135" s="315"/>
      <c r="SK135" s="315"/>
      <c r="SL135" s="315"/>
      <c r="SM135" s="315"/>
      <c r="SN135" s="315"/>
      <c r="SO135" s="315"/>
      <c r="SP135" s="315"/>
      <c r="SQ135" s="315"/>
      <c r="SR135" s="315"/>
      <c r="SS135" s="315"/>
      <c r="ST135" s="315"/>
      <c r="SU135" s="315"/>
      <c r="SV135" s="315"/>
      <c r="SW135" s="315"/>
      <c r="SX135" s="315"/>
      <c r="SY135" s="315"/>
      <c r="SZ135" s="315"/>
      <c r="TA135" s="315"/>
      <c r="TB135" s="315"/>
      <c r="TC135" s="315"/>
      <c r="TD135" s="315"/>
      <c r="TE135" s="315"/>
      <c r="TF135" s="315"/>
      <c r="TG135" s="315"/>
      <c r="TH135" s="315"/>
      <c r="TI135" s="315"/>
      <c r="TJ135" s="315"/>
      <c r="TK135" s="315"/>
      <c r="TL135" s="315"/>
      <c r="TM135" s="315"/>
      <c r="TN135" s="315"/>
      <c r="TO135" s="315"/>
      <c r="TP135" s="315"/>
      <c r="TQ135" s="315"/>
      <c r="TR135" s="315"/>
      <c r="TS135" s="315"/>
      <c r="TT135" s="315"/>
      <c r="TU135" s="315"/>
      <c r="TV135" s="315"/>
      <c r="TW135" s="315"/>
      <c r="TX135" s="315"/>
      <c r="TY135" s="315"/>
      <c r="TZ135" s="315"/>
      <c r="UA135" s="315"/>
      <c r="UB135" s="315"/>
      <c r="UC135" s="315"/>
      <c r="UD135" s="315"/>
    </row>
    <row r="136" spans="1:550">
      <c r="A136" s="28" t="s">
        <v>635</v>
      </c>
      <c r="B136" s="28" t="s">
        <v>633</v>
      </c>
      <c r="C136" s="29" t="s">
        <v>242</v>
      </c>
      <c r="D136" s="29" t="s">
        <v>246</v>
      </c>
      <c r="E136" s="105" t="s">
        <v>186</v>
      </c>
      <c r="F136" s="31">
        <v>12</v>
      </c>
      <c r="G136" s="320">
        <v>116900</v>
      </c>
      <c r="H136" s="320">
        <v>53142</v>
      </c>
      <c r="I136" s="320">
        <v>4300</v>
      </c>
      <c r="J136" s="320">
        <v>15050</v>
      </c>
      <c r="K136" s="320">
        <v>250049</v>
      </c>
      <c r="L136" s="320">
        <v>273880</v>
      </c>
      <c r="M136" s="320">
        <v>24195</v>
      </c>
      <c r="N136" s="320">
        <v>11664</v>
      </c>
      <c r="O136" s="320">
        <v>-3077</v>
      </c>
      <c r="P136" s="320">
        <v>8587</v>
      </c>
      <c r="Q136" s="320">
        <v>-2587</v>
      </c>
      <c r="R136" s="320">
        <v>6000</v>
      </c>
      <c r="S136" s="320">
        <v>30195</v>
      </c>
      <c r="T136" s="320">
        <v>3563</v>
      </c>
      <c r="U136" s="320">
        <v>-2759</v>
      </c>
      <c r="V136" s="320">
        <v>4838</v>
      </c>
      <c r="W136" s="320">
        <v>2079</v>
      </c>
      <c r="X136" s="320">
        <v>49</v>
      </c>
      <c r="Y136" s="320">
        <v>2128</v>
      </c>
      <c r="Z136" s="320">
        <v>5691</v>
      </c>
      <c r="AA136" s="320">
        <v>49</v>
      </c>
      <c r="AB136" s="320">
        <v>245</v>
      </c>
      <c r="AC136" s="320">
        <v>0</v>
      </c>
      <c r="AD136" s="320">
        <v>245</v>
      </c>
      <c r="AE136" s="320">
        <v>294</v>
      </c>
      <c r="AF136" s="320">
        <v>180</v>
      </c>
      <c r="AG136" s="320">
        <v>150</v>
      </c>
      <c r="AH136" s="320">
        <v>330</v>
      </c>
      <c r="AI136" s="320">
        <v>867</v>
      </c>
      <c r="AJ136" s="320">
        <v>1911</v>
      </c>
      <c r="AK136" s="320">
        <v>2778</v>
      </c>
      <c r="AL136" s="320">
        <v>3080</v>
      </c>
      <c r="AM136" s="320">
        <v>40</v>
      </c>
      <c r="AN136" s="320">
        <v>3120</v>
      </c>
      <c r="AO136" s="320">
        <v>836</v>
      </c>
      <c r="AP136" s="320">
        <v>237</v>
      </c>
      <c r="AQ136" s="320">
        <v>1073</v>
      </c>
      <c r="AR136" s="320">
        <v>0</v>
      </c>
      <c r="AS136" s="320">
        <v>0</v>
      </c>
      <c r="AT136" s="320">
        <v>0</v>
      </c>
      <c r="AU136" s="320">
        <v>32770</v>
      </c>
      <c r="AV136" s="320">
        <v>8905</v>
      </c>
      <c r="AW136" s="320">
        <v>0</v>
      </c>
      <c r="AX136" s="320">
        <v>1806</v>
      </c>
      <c r="AY136" s="320">
        <v>10711</v>
      </c>
      <c r="AZ136" s="320">
        <v>0</v>
      </c>
      <c r="BA136" s="320">
        <v>10711</v>
      </c>
      <c r="BB136" s="320">
        <v>43481</v>
      </c>
      <c r="BC136" s="315">
        <v>31674</v>
      </c>
      <c r="BD136" s="315">
        <v>1096</v>
      </c>
      <c r="BE136" s="315">
        <v>40079</v>
      </c>
      <c r="BF136" s="315">
        <v>3402</v>
      </c>
      <c r="BG136" s="315">
        <v>8405</v>
      </c>
      <c r="BH136" s="315">
        <v>2306</v>
      </c>
      <c r="BI136" s="320">
        <v>381996</v>
      </c>
      <c r="BJ136" s="320">
        <v>44327</v>
      </c>
      <c r="BK136" s="320">
        <v>-1806</v>
      </c>
      <c r="BL136" s="320">
        <v>42521</v>
      </c>
      <c r="BM136" s="320">
        <v>42521</v>
      </c>
      <c r="BN136" s="320">
        <v>424517</v>
      </c>
      <c r="BO136" s="320">
        <v>107713</v>
      </c>
      <c r="BP136" s="320">
        <v>4122</v>
      </c>
      <c r="BQ136" s="320">
        <v>103591</v>
      </c>
      <c r="BR136" s="320">
        <v>22426</v>
      </c>
      <c r="BS136" s="320">
        <v>4888</v>
      </c>
      <c r="BT136" s="320">
        <v>17538</v>
      </c>
      <c r="BU136" s="320">
        <v>30508</v>
      </c>
      <c r="BV136" s="320">
        <v>30043</v>
      </c>
      <c r="BW136" s="320">
        <v>465</v>
      </c>
      <c r="BX136" s="320">
        <v>21198</v>
      </c>
      <c r="BY136" s="320">
        <v>5254</v>
      </c>
      <c r="BZ136" s="320">
        <v>15944</v>
      </c>
      <c r="CA136" s="320">
        <v>7843</v>
      </c>
      <c r="CB136" s="320">
        <v>3585</v>
      </c>
      <c r="CC136" s="320">
        <v>4258</v>
      </c>
      <c r="CD136" s="320">
        <v>31067</v>
      </c>
      <c r="CE136" s="320">
        <v>6473</v>
      </c>
      <c r="CF136" s="320">
        <v>24594</v>
      </c>
      <c r="CG136" s="320">
        <v>0</v>
      </c>
      <c r="CH136" s="320">
        <v>0</v>
      </c>
      <c r="CI136" s="320">
        <v>0</v>
      </c>
      <c r="CJ136" s="320">
        <v>93047</v>
      </c>
      <c r="CK136" s="320">
        <v>21020</v>
      </c>
      <c r="CL136" s="320">
        <v>72027</v>
      </c>
      <c r="CM136" s="320">
        <v>0</v>
      </c>
      <c r="CN136" s="320">
        <v>0</v>
      </c>
      <c r="CO136" s="320">
        <v>0</v>
      </c>
      <c r="CP136" s="320">
        <v>7460</v>
      </c>
      <c r="CQ136" s="320">
        <v>2672</v>
      </c>
      <c r="CR136" s="320">
        <v>4788</v>
      </c>
      <c r="CS136" s="320">
        <v>4303</v>
      </c>
      <c r="CT136" s="320">
        <v>0</v>
      </c>
      <c r="CU136" s="320">
        <v>4303</v>
      </c>
      <c r="CV136" s="320">
        <v>-5391</v>
      </c>
      <c r="CW136" s="320">
        <v>53</v>
      </c>
      <c r="CX136" s="320">
        <v>-5444</v>
      </c>
      <c r="CY136" s="320"/>
      <c r="CZ136" s="320"/>
      <c r="DA136" s="320"/>
      <c r="DB136" s="320"/>
      <c r="DC136" s="320"/>
      <c r="DD136" s="320">
        <v>0</v>
      </c>
      <c r="DE136" s="320"/>
      <c r="DF136" s="320"/>
      <c r="DG136" s="320">
        <v>698</v>
      </c>
      <c r="DH136" s="320"/>
      <c r="DI136" s="320">
        <v>698</v>
      </c>
      <c r="DJ136" s="320">
        <v>0</v>
      </c>
      <c r="DK136" s="320">
        <v>0</v>
      </c>
      <c r="DL136" s="320">
        <v>0</v>
      </c>
      <c r="DM136" s="320">
        <v>0</v>
      </c>
      <c r="DN136" s="320">
        <v>320872</v>
      </c>
      <c r="DO136" s="320">
        <v>78110</v>
      </c>
      <c r="DP136" s="320">
        <v>242762</v>
      </c>
      <c r="DQ136" s="320">
        <v>28832</v>
      </c>
      <c r="DR136" s="320">
        <v>27176</v>
      </c>
      <c r="DS136" s="320">
        <v>1656</v>
      </c>
      <c r="DT136" s="320">
        <v>349704</v>
      </c>
      <c r="DU136" s="320">
        <v>105286</v>
      </c>
      <c r="DV136" s="320">
        <v>244418</v>
      </c>
      <c r="DW136" s="320">
        <v>-3489</v>
      </c>
      <c r="DX136" s="320">
        <v>0</v>
      </c>
      <c r="DY136" s="320">
        <v>-3489</v>
      </c>
      <c r="DZ136" s="320">
        <v>571</v>
      </c>
      <c r="EA136" s="320">
        <v>15638</v>
      </c>
      <c r="EB136" s="320">
        <v>813</v>
      </c>
      <c r="EC136" s="320">
        <v>4519</v>
      </c>
      <c r="ED136" s="320">
        <v>12</v>
      </c>
      <c r="EE136" s="320">
        <v>0</v>
      </c>
      <c r="EF136" s="320">
        <v>18761</v>
      </c>
      <c r="EG136" s="320">
        <v>176708</v>
      </c>
      <c r="EH136" s="320">
        <v>30792</v>
      </c>
      <c r="EI136" s="320">
        <v>42549</v>
      </c>
      <c r="EJ136" s="320">
        <v>25524</v>
      </c>
      <c r="EK136" s="320">
        <v>275573</v>
      </c>
      <c r="EL136" s="320">
        <v>8905</v>
      </c>
      <c r="EM136" s="320">
        <v>16080</v>
      </c>
      <c r="EN136" s="320">
        <v>0</v>
      </c>
      <c r="EO136" s="320">
        <v>28143</v>
      </c>
      <c r="EP136" s="320">
        <v>104</v>
      </c>
      <c r="EQ136" s="320">
        <v>53232</v>
      </c>
      <c r="ER136" s="323">
        <f t="shared" si="50"/>
        <v>369861</v>
      </c>
      <c r="ES136" s="323">
        <f t="shared" si="51"/>
        <v>378766</v>
      </c>
      <c r="ET136" s="323">
        <f t="shared" si="52"/>
        <v>378713</v>
      </c>
      <c r="EU136" s="323">
        <f t="shared" si="60"/>
        <v>-8852</v>
      </c>
      <c r="EV136" s="323">
        <f t="shared" si="53"/>
        <v>103193</v>
      </c>
      <c r="EW136" s="323">
        <f t="shared" si="54"/>
        <v>76017</v>
      </c>
      <c r="EX136" s="323">
        <f t="shared" si="55"/>
        <v>75964</v>
      </c>
      <c r="EY136" s="323">
        <f t="shared" si="56"/>
        <v>72027</v>
      </c>
      <c r="EZ136" s="323">
        <f t="shared" si="57"/>
        <v>59340</v>
      </c>
      <c r="FA136" s="323">
        <f t="shared" si="58"/>
        <v>57219</v>
      </c>
      <c r="FB136" s="323">
        <f t="shared" si="61"/>
        <v>2121</v>
      </c>
      <c r="FC136" s="320">
        <v>322377</v>
      </c>
      <c r="FD136" s="320">
        <v>299634</v>
      </c>
      <c r="FE136" s="320">
        <v>14111</v>
      </c>
      <c r="FF136" s="320">
        <v>136272</v>
      </c>
      <c r="FG136" s="320">
        <v>3861</v>
      </c>
      <c r="FH136" s="320">
        <v>1205</v>
      </c>
      <c r="FI136" s="320">
        <v>18767</v>
      </c>
      <c r="FJ136" s="320">
        <v>796227</v>
      </c>
      <c r="FK136" s="320">
        <v>5770</v>
      </c>
      <c r="FL136" s="320">
        <v>1536</v>
      </c>
      <c r="FM136" s="320">
        <v>94</v>
      </c>
      <c r="FN136" s="320">
        <v>90</v>
      </c>
      <c r="FO136" s="320">
        <v>0</v>
      </c>
      <c r="FP136" s="320">
        <v>6767</v>
      </c>
      <c r="FQ136" s="320">
        <v>810484</v>
      </c>
      <c r="FR136" s="320">
        <v>35465</v>
      </c>
      <c r="FS136" s="320">
        <v>0</v>
      </c>
      <c r="FT136" s="320">
        <v>0</v>
      </c>
      <c r="FU136" s="320">
        <v>0</v>
      </c>
      <c r="FV136" s="320">
        <v>686</v>
      </c>
      <c r="FW136" s="320">
        <v>21717</v>
      </c>
      <c r="FX136" s="320">
        <v>9984</v>
      </c>
      <c r="FY136" s="320">
        <v>67852</v>
      </c>
      <c r="FZ136" s="320">
        <v>878336</v>
      </c>
      <c r="GA136" s="320">
        <v>0</v>
      </c>
      <c r="GB136" s="320">
        <v>9941</v>
      </c>
      <c r="GC136" s="320">
        <v>38019</v>
      </c>
      <c r="GD136" s="320">
        <v>0</v>
      </c>
      <c r="GE136" s="320">
        <v>0</v>
      </c>
      <c r="GF136" s="320">
        <v>0</v>
      </c>
      <c r="GG136" s="320">
        <v>47960</v>
      </c>
      <c r="GH136" s="320">
        <v>0</v>
      </c>
      <c r="GI136" s="320">
        <v>93</v>
      </c>
      <c r="GJ136" s="320">
        <v>124665</v>
      </c>
      <c r="GK136" s="320">
        <v>155254</v>
      </c>
      <c r="GL136" s="320">
        <v>82366</v>
      </c>
      <c r="GM136" s="320">
        <v>0</v>
      </c>
      <c r="GN136" s="320">
        <v>0</v>
      </c>
      <c r="GO136" s="320">
        <v>362378</v>
      </c>
      <c r="GP136" s="320">
        <v>467998</v>
      </c>
      <c r="GQ136" s="320">
        <v>43481</v>
      </c>
      <c r="GR136" s="320">
        <v>424517</v>
      </c>
      <c r="GS136" s="320">
        <v>467998</v>
      </c>
      <c r="GT136" s="320">
        <v>322377</v>
      </c>
      <c r="GU136" s="320">
        <v>21717</v>
      </c>
      <c r="GV136" s="325">
        <f t="shared" si="62"/>
        <v>247561</v>
      </c>
      <c r="GW136" s="325">
        <f t="shared" si="63"/>
        <v>45449</v>
      </c>
      <c r="GX136" s="325">
        <f t="shared" si="64"/>
        <v>202112</v>
      </c>
      <c r="GY136" s="315">
        <v>9165</v>
      </c>
      <c r="GZ136" s="315">
        <v>8769</v>
      </c>
      <c r="HA136" s="315">
        <v>396</v>
      </c>
      <c r="HB136" s="323">
        <f t="shared" si="59"/>
        <v>24803</v>
      </c>
      <c r="HC136" s="315"/>
      <c r="HD136" s="315"/>
      <c r="HE136" s="315"/>
      <c r="HF136" s="315"/>
      <c r="HG136" s="315"/>
      <c r="HH136" s="315"/>
      <c r="HI136" s="315"/>
      <c r="HJ136" s="315"/>
      <c r="HK136" s="315"/>
      <c r="HL136" s="315"/>
      <c r="HM136" s="315"/>
      <c r="HN136" s="315"/>
      <c r="HO136" s="315"/>
      <c r="HP136" s="315"/>
      <c r="HQ136" s="315"/>
      <c r="HR136" s="315"/>
      <c r="HS136" s="315"/>
      <c r="HT136" s="315"/>
      <c r="HU136" s="315"/>
      <c r="HV136" s="315"/>
      <c r="HW136" s="315"/>
      <c r="HX136" s="315"/>
      <c r="HY136" s="315"/>
      <c r="HZ136" s="315"/>
      <c r="IA136" s="315"/>
      <c r="IB136" s="315"/>
      <c r="IC136" s="315"/>
      <c r="ID136" s="315"/>
      <c r="IE136" s="315"/>
      <c r="IF136" s="315"/>
      <c r="IG136" s="315"/>
      <c r="IH136" s="315"/>
      <c r="II136" s="315"/>
      <c r="IJ136" s="315"/>
      <c r="IK136" s="315"/>
      <c r="IL136" s="315"/>
      <c r="IM136" s="315"/>
      <c r="IN136" s="315"/>
      <c r="IO136" s="315"/>
      <c r="IP136" s="315"/>
      <c r="IQ136" s="315"/>
      <c r="IR136" s="315"/>
      <c r="IS136" s="315"/>
      <c r="IT136" s="315"/>
      <c r="IU136" s="315"/>
      <c r="IV136" s="315"/>
      <c r="IW136" s="315"/>
      <c r="IX136" s="315"/>
      <c r="IY136" s="315"/>
      <c r="IZ136" s="315"/>
      <c r="JA136" s="315"/>
      <c r="JB136" s="315"/>
      <c r="JC136" s="315"/>
      <c r="JD136" s="315"/>
      <c r="JE136" s="315"/>
      <c r="JF136" s="315"/>
      <c r="JG136" s="315"/>
      <c r="JH136" s="315"/>
      <c r="JI136" s="315"/>
      <c r="JJ136" s="315"/>
      <c r="JK136" s="315"/>
      <c r="JL136" s="315"/>
      <c r="JM136" s="315"/>
      <c r="JN136" s="315"/>
      <c r="JO136" s="315"/>
      <c r="JP136" s="315"/>
      <c r="JQ136" s="315"/>
      <c r="JR136" s="315"/>
      <c r="JS136" s="315"/>
      <c r="JT136" s="315"/>
      <c r="JU136" s="315"/>
      <c r="JV136" s="315"/>
      <c r="JW136" s="315"/>
      <c r="JX136" s="315"/>
      <c r="JY136" s="315"/>
      <c r="JZ136" s="315"/>
      <c r="KA136" s="315"/>
      <c r="KB136" s="315"/>
      <c r="KC136" s="315"/>
      <c r="KD136" s="315"/>
      <c r="KE136" s="315"/>
      <c r="KF136" s="315"/>
      <c r="KG136" s="315"/>
      <c r="KH136" s="315"/>
      <c r="KI136" s="315"/>
      <c r="KJ136" s="315"/>
      <c r="KK136" s="315"/>
      <c r="KL136" s="315"/>
      <c r="KM136" s="315"/>
      <c r="KN136" s="315"/>
      <c r="KO136" s="315"/>
      <c r="KP136" s="315"/>
      <c r="KQ136" s="315"/>
      <c r="KR136" s="315"/>
      <c r="KS136" s="315"/>
      <c r="KT136" s="315"/>
      <c r="KU136" s="315"/>
      <c r="KV136" s="315"/>
      <c r="KW136" s="315"/>
      <c r="KX136" s="315"/>
      <c r="KY136" s="315"/>
      <c r="KZ136" s="315"/>
      <c r="LA136" s="315"/>
      <c r="LB136" s="315"/>
      <c r="LC136" s="315"/>
      <c r="LD136" s="315"/>
      <c r="LE136" s="315"/>
      <c r="LF136" s="315"/>
      <c r="LG136" s="315"/>
      <c r="LH136" s="315"/>
      <c r="LI136" s="315"/>
      <c r="LJ136" s="315"/>
      <c r="LK136" s="315"/>
      <c r="LL136" s="315"/>
      <c r="LM136" s="315"/>
      <c r="LN136" s="315"/>
      <c r="LO136" s="315"/>
      <c r="LP136" s="315"/>
      <c r="LQ136" s="315"/>
      <c r="LR136" s="315"/>
      <c r="LS136" s="315"/>
      <c r="LT136" s="315"/>
      <c r="LU136" s="315"/>
      <c r="LV136" s="315"/>
      <c r="LW136" s="315"/>
      <c r="LX136" s="315"/>
      <c r="LY136" s="315"/>
      <c r="LZ136" s="315"/>
      <c r="MA136" s="315"/>
      <c r="MB136" s="315"/>
      <c r="MC136" s="315"/>
      <c r="MD136" s="315"/>
      <c r="ME136" s="315"/>
      <c r="MF136" s="315"/>
      <c r="MG136" s="315"/>
      <c r="MH136" s="315"/>
      <c r="MI136" s="315"/>
      <c r="MJ136" s="315"/>
      <c r="MK136" s="315"/>
      <c r="ML136" s="315"/>
      <c r="MM136" s="315"/>
      <c r="MN136" s="315"/>
      <c r="MO136" s="315"/>
      <c r="MP136" s="315"/>
      <c r="MQ136" s="315"/>
      <c r="MR136" s="315"/>
      <c r="MS136" s="315"/>
      <c r="MT136" s="315"/>
      <c r="MU136" s="315"/>
      <c r="MV136" s="315"/>
      <c r="MW136" s="315"/>
      <c r="MX136" s="315"/>
      <c r="MY136" s="315"/>
      <c r="MZ136" s="315"/>
      <c r="NA136" s="315"/>
      <c r="NB136" s="315"/>
      <c r="NC136" s="315"/>
      <c r="ND136" s="315"/>
      <c r="NE136" s="315"/>
      <c r="NF136" s="315"/>
      <c r="NG136" s="315"/>
      <c r="NH136" s="315"/>
      <c r="NI136" s="315"/>
      <c r="NJ136" s="315"/>
      <c r="NK136" s="315"/>
      <c r="NL136" s="315"/>
      <c r="NM136" s="315"/>
      <c r="NN136" s="315"/>
      <c r="NO136" s="315"/>
      <c r="NP136" s="315"/>
      <c r="NQ136" s="315"/>
      <c r="NR136" s="315"/>
      <c r="NS136" s="315"/>
      <c r="NT136" s="315"/>
      <c r="NU136" s="315"/>
      <c r="NV136" s="315"/>
      <c r="NW136" s="315"/>
      <c r="NX136" s="315"/>
      <c r="NY136" s="315"/>
      <c r="NZ136" s="315"/>
      <c r="OA136" s="315"/>
      <c r="OB136" s="315"/>
      <c r="OC136" s="315"/>
      <c r="OD136" s="315"/>
      <c r="OE136" s="315"/>
      <c r="OF136" s="315"/>
      <c r="OG136" s="315"/>
      <c r="OH136" s="315"/>
      <c r="OI136" s="315"/>
      <c r="OJ136" s="315"/>
      <c r="OK136" s="315"/>
      <c r="OL136" s="315"/>
      <c r="OM136" s="315"/>
      <c r="ON136" s="315"/>
      <c r="OO136" s="315"/>
      <c r="OP136" s="315"/>
      <c r="OQ136" s="315"/>
      <c r="OR136" s="315"/>
      <c r="OS136" s="315"/>
      <c r="OT136" s="315"/>
      <c r="OU136" s="315"/>
      <c r="OV136" s="315"/>
      <c r="OW136" s="315"/>
      <c r="OX136" s="315"/>
      <c r="OY136" s="315"/>
      <c r="OZ136" s="315"/>
      <c r="PA136" s="315"/>
      <c r="PB136" s="315"/>
      <c r="PC136" s="315"/>
      <c r="PD136" s="315"/>
      <c r="PE136" s="315"/>
      <c r="PF136" s="315"/>
      <c r="PG136" s="315"/>
      <c r="PH136" s="315"/>
      <c r="PI136" s="315"/>
      <c r="PJ136" s="315"/>
      <c r="PK136" s="315"/>
      <c r="PL136" s="315"/>
      <c r="PM136" s="315"/>
      <c r="PN136" s="315"/>
      <c r="PO136" s="315"/>
      <c r="PP136" s="315"/>
      <c r="PQ136" s="315"/>
      <c r="PR136" s="315"/>
      <c r="PS136" s="315"/>
      <c r="PT136" s="315"/>
      <c r="PU136" s="315"/>
      <c r="PV136" s="315"/>
      <c r="PW136" s="315"/>
      <c r="PX136" s="315"/>
      <c r="PY136" s="315"/>
      <c r="PZ136" s="315"/>
      <c r="QA136" s="315"/>
      <c r="QB136" s="315"/>
      <c r="QC136" s="315"/>
      <c r="QD136" s="315"/>
      <c r="QE136" s="315"/>
      <c r="QF136" s="315"/>
      <c r="QG136" s="315"/>
      <c r="QH136" s="315"/>
      <c r="QI136" s="315"/>
      <c r="QJ136" s="315"/>
      <c r="QK136" s="315"/>
      <c r="QL136" s="315"/>
      <c r="QM136" s="315"/>
      <c r="QN136" s="315"/>
      <c r="QO136" s="315"/>
      <c r="QP136" s="315"/>
      <c r="QQ136" s="315"/>
      <c r="QR136" s="315"/>
      <c r="QS136" s="315"/>
      <c r="QT136" s="315"/>
      <c r="QU136" s="315"/>
      <c r="QV136" s="315"/>
      <c r="QW136" s="315"/>
      <c r="QX136" s="315"/>
      <c r="QY136" s="315"/>
      <c r="QZ136" s="315"/>
      <c r="RA136" s="315"/>
      <c r="RB136" s="315"/>
      <c r="RC136" s="315"/>
      <c r="RD136" s="315"/>
      <c r="RE136" s="315"/>
      <c r="RF136" s="315"/>
      <c r="RG136" s="315"/>
      <c r="RH136" s="315"/>
      <c r="RI136" s="315"/>
      <c r="RJ136" s="315"/>
      <c r="RK136" s="315"/>
      <c r="RL136" s="315"/>
      <c r="RM136" s="315"/>
      <c r="RN136" s="315"/>
      <c r="RO136" s="315"/>
      <c r="RP136" s="315"/>
      <c r="RQ136" s="315"/>
      <c r="RR136" s="315"/>
      <c r="RS136" s="315"/>
      <c r="RT136" s="315"/>
      <c r="RU136" s="315"/>
      <c r="RV136" s="315"/>
      <c r="RW136" s="315"/>
      <c r="RX136" s="315"/>
      <c r="RY136" s="315"/>
      <c r="RZ136" s="315"/>
      <c r="SA136" s="315"/>
      <c r="SB136" s="315"/>
      <c r="SC136" s="315"/>
      <c r="SD136" s="315"/>
      <c r="SE136" s="315"/>
      <c r="SF136" s="315"/>
      <c r="SG136" s="315"/>
      <c r="SH136" s="315"/>
      <c r="SI136" s="315"/>
      <c r="SJ136" s="315"/>
      <c r="SK136" s="315"/>
      <c r="SL136" s="315"/>
      <c r="SM136" s="315"/>
      <c r="SN136" s="315"/>
      <c r="SO136" s="315"/>
      <c r="SP136" s="315"/>
      <c r="SQ136" s="315"/>
      <c r="SR136" s="315"/>
      <c r="SS136" s="315"/>
      <c r="ST136" s="315"/>
      <c r="SU136" s="315"/>
      <c r="SV136" s="315"/>
      <c r="SW136" s="315"/>
      <c r="SX136" s="315"/>
      <c r="SY136" s="315"/>
      <c r="SZ136" s="315"/>
      <c r="TA136" s="315"/>
      <c r="TB136" s="315"/>
      <c r="TC136" s="315"/>
      <c r="TD136" s="315"/>
      <c r="TE136" s="315"/>
      <c r="TF136" s="315"/>
      <c r="TG136" s="315"/>
      <c r="TH136" s="315"/>
      <c r="TI136" s="315"/>
      <c r="TJ136" s="315"/>
      <c r="TK136" s="315"/>
      <c r="TL136" s="315"/>
      <c r="TM136" s="315"/>
      <c r="TN136" s="315"/>
      <c r="TO136" s="315"/>
      <c r="TP136" s="315"/>
      <c r="TQ136" s="315"/>
      <c r="TR136" s="315"/>
      <c r="TS136" s="315"/>
      <c r="TT136" s="315"/>
      <c r="TU136" s="315"/>
      <c r="TV136" s="315"/>
      <c r="TW136" s="315"/>
      <c r="TX136" s="315"/>
      <c r="TY136" s="315"/>
      <c r="TZ136" s="315"/>
      <c r="UA136" s="315"/>
      <c r="UB136" s="315"/>
      <c r="UC136" s="315"/>
      <c r="UD136" s="315"/>
    </row>
    <row r="137" spans="1:550">
      <c r="A137" s="28" t="s">
        <v>636</v>
      </c>
      <c r="B137" s="28" t="s">
        <v>633</v>
      </c>
      <c r="C137" s="29" t="s">
        <v>242</v>
      </c>
      <c r="D137" s="29" t="s">
        <v>247</v>
      </c>
      <c r="E137" s="105" t="s">
        <v>186</v>
      </c>
      <c r="F137" s="31">
        <v>12</v>
      </c>
      <c r="G137" s="320">
        <v>86890</v>
      </c>
      <c r="H137" s="320">
        <v>40938</v>
      </c>
      <c r="I137" s="320">
        <v>3800</v>
      </c>
      <c r="J137" s="320">
        <v>10445</v>
      </c>
      <c r="K137" s="320">
        <v>247686</v>
      </c>
      <c r="L137" s="320">
        <v>247686</v>
      </c>
      <c r="M137" s="320">
        <v>46067</v>
      </c>
      <c r="N137" s="320">
        <v>-19425</v>
      </c>
      <c r="O137" s="320">
        <v>25813</v>
      </c>
      <c r="P137" s="320">
        <v>6388</v>
      </c>
      <c r="Q137" s="320">
        <v>-38</v>
      </c>
      <c r="R137" s="320">
        <v>6350</v>
      </c>
      <c r="S137" s="320">
        <v>52417</v>
      </c>
      <c r="T137" s="320">
        <v>0</v>
      </c>
      <c r="U137" s="320">
        <v>0</v>
      </c>
      <c r="V137" s="320">
        <v>0</v>
      </c>
      <c r="W137" s="320">
        <v>0</v>
      </c>
      <c r="X137" s="320">
        <v>0</v>
      </c>
      <c r="Y137" s="320">
        <v>0</v>
      </c>
      <c r="Z137" s="320">
        <v>0</v>
      </c>
      <c r="AA137" s="320">
        <v>0</v>
      </c>
      <c r="AB137" s="320">
        <v>0</v>
      </c>
      <c r="AC137" s="320">
        <v>0</v>
      </c>
      <c r="AD137" s="320">
        <v>0</v>
      </c>
      <c r="AE137" s="320">
        <v>0</v>
      </c>
      <c r="AF137" s="320">
        <v>0</v>
      </c>
      <c r="AG137" s="320">
        <v>0</v>
      </c>
      <c r="AH137" s="320">
        <v>0</v>
      </c>
      <c r="AI137" s="320">
        <v>3742</v>
      </c>
      <c r="AJ137" s="320">
        <v>285</v>
      </c>
      <c r="AK137" s="320">
        <v>4027</v>
      </c>
      <c r="AL137" s="320">
        <v>669</v>
      </c>
      <c r="AM137" s="320">
        <v>2</v>
      </c>
      <c r="AN137" s="320">
        <v>671</v>
      </c>
      <c r="AO137" s="320">
        <v>0</v>
      </c>
      <c r="AP137" s="320">
        <v>0</v>
      </c>
      <c r="AQ137" s="320">
        <v>0</v>
      </c>
      <c r="AR137" s="320">
        <v>0</v>
      </c>
      <c r="AS137" s="320">
        <v>0</v>
      </c>
      <c r="AT137" s="320">
        <v>0</v>
      </c>
      <c r="AU137" s="320">
        <v>50478</v>
      </c>
      <c r="AV137" s="320">
        <v>-19425</v>
      </c>
      <c r="AW137" s="320">
        <v>0</v>
      </c>
      <c r="AX137" s="320">
        <v>26465</v>
      </c>
      <c r="AY137" s="320">
        <v>7040</v>
      </c>
      <c r="AZ137" s="320">
        <v>-403</v>
      </c>
      <c r="BA137" s="320">
        <v>6637</v>
      </c>
      <c r="BB137" s="320">
        <v>57115</v>
      </c>
      <c r="BC137" s="315">
        <v>46736</v>
      </c>
      <c r="BD137" s="315">
        <v>3742</v>
      </c>
      <c r="BE137" s="315">
        <v>53088</v>
      </c>
      <c r="BF137" s="315">
        <v>4027</v>
      </c>
      <c r="BG137" s="315">
        <v>6352</v>
      </c>
      <c r="BH137" s="315">
        <v>285</v>
      </c>
      <c r="BI137" s="320">
        <v>110479</v>
      </c>
      <c r="BJ137" s="320">
        <v>61787</v>
      </c>
      <c r="BK137" s="320">
        <v>-26465</v>
      </c>
      <c r="BL137" s="320">
        <v>35322</v>
      </c>
      <c r="BM137" s="320">
        <v>35725</v>
      </c>
      <c r="BN137" s="320">
        <v>146204</v>
      </c>
      <c r="BO137" s="320">
        <v>130339</v>
      </c>
      <c r="BP137" s="320">
        <v>7198</v>
      </c>
      <c r="BQ137" s="320">
        <v>123141</v>
      </c>
      <c r="BR137" s="320">
        <v>22618</v>
      </c>
      <c r="BS137" s="320">
        <v>4375</v>
      </c>
      <c r="BT137" s="320">
        <v>18243</v>
      </c>
      <c r="BU137" s="320">
        <v>36436</v>
      </c>
      <c r="BV137" s="320">
        <v>28612</v>
      </c>
      <c r="BW137" s="320">
        <v>7824</v>
      </c>
      <c r="BX137" s="320">
        <v>13111</v>
      </c>
      <c r="BY137" s="320">
        <v>2189</v>
      </c>
      <c r="BZ137" s="320">
        <v>10922</v>
      </c>
      <c r="CA137" s="320">
        <v>11626</v>
      </c>
      <c r="CB137" s="320">
        <v>5288</v>
      </c>
      <c r="CC137" s="320">
        <v>6338</v>
      </c>
      <c r="CD137" s="320">
        <v>24726</v>
      </c>
      <c r="CE137" s="320">
        <v>6712</v>
      </c>
      <c r="CF137" s="320">
        <v>18014</v>
      </c>
      <c r="CG137" s="320">
        <v>0</v>
      </c>
      <c r="CH137" s="320">
        <v>0</v>
      </c>
      <c r="CI137" s="320">
        <v>0</v>
      </c>
      <c r="CJ137" s="320">
        <v>77788</v>
      </c>
      <c r="CK137" s="320">
        <v>11660</v>
      </c>
      <c r="CL137" s="320">
        <v>66128</v>
      </c>
      <c r="CM137" s="320">
        <v>8092</v>
      </c>
      <c r="CN137" s="320">
        <v>4691</v>
      </c>
      <c r="CO137" s="320">
        <v>3401</v>
      </c>
      <c r="CP137" s="320">
        <v>2987</v>
      </c>
      <c r="CQ137" s="320">
        <v>1249</v>
      </c>
      <c r="CR137" s="320">
        <v>1738</v>
      </c>
      <c r="CS137" s="320">
        <v>5199</v>
      </c>
      <c r="CT137" s="320">
        <v>146</v>
      </c>
      <c r="CU137" s="320">
        <v>5053</v>
      </c>
      <c r="CV137" s="320">
        <v>2354</v>
      </c>
      <c r="CW137" s="320">
        <v>29</v>
      </c>
      <c r="CX137" s="320">
        <v>2325</v>
      </c>
      <c r="CY137" s="320"/>
      <c r="CZ137" s="320"/>
      <c r="DA137" s="320"/>
      <c r="DB137" s="320"/>
      <c r="DC137" s="320"/>
      <c r="DD137" s="320">
        <v>0</v>
      </c>
      <c r="DE137" s="320"/>
      <c r="DF137" s="320"/>
      <c r="DG137" s="320">
        <v>0</v>
      </c>
      <c r="DH137" s="320"/>
      <c r="DI137" s="320">
        <v>0</v>
      </c>
      <c r="DJ137" s="320">
        <v>0</v>
      </c>
      <c r="DK137" s="320">
        <v>0</v>
      </c>
      <c r="DL137" s="320">
        <v>0</v>
      </c>
      <c r="DM137" s="320">
        <v>0</v>
      </c>
      <c r="DN137" s="320">
        <v>335276</v>
      </c>
      <c r="DO137" s="320">
        <v>72149</v>
      </c>
      <c r="DP137" s="320">
        <v>263127</v>
      </c>
      <c r="DQ137" s="320">
        <v>0</v>
      </c>
      <c r="DR137" s="320">
        <v>0</v>
      </c>
      <c r="DS137" s="320">
        <v>0</v>
      </c>
      <c r="DT137" s="320">
        <v>335276</v>
      </c>
      <c r="DU137" s="320">
        <v>72149</v>
      </c>
      <c r="DV137" s="320">
        <v>263127</v>
      </c>
      <c r="DW137" s="320">
        <v>-323</v>
      </c>
      <c r="DX137" s="320">
        <v>-1373</v>
      </c>
      <c r="DY137" s="320">
        <v>-1696</v>
      </c>
      <c r="DZ137" s="320">
        <v>0</v>
      </c>
      <c r="EA137" s="320">
        <v>16994</v>
      </c>
      <c r="EB137" s="320">
        <v>2514</v>
      </c>
      <c r="EC137" s="320">
        <v>4730</v>
      </c>
      <c r="ED137" s="320">
        <v>0</v>
      </c>
      <c r="EE137" s="320">
        <v>0</v>
      </c>
      <c r="EF137" s="320">
        <v>19210</v>
      </c>
      <c r="EG137" s="320">
        <v>176473</v>
      </c>
      <c r="EH137" s="320">
        <v>27840</v>
      </c>
      <c r="EI137" s="320">
        <v>43373</v>
      </c>
      <c r="EJ137" s="320">
        <v>16922</v>
      </c>
      <c r="EK137" s="320">
        <v>264608</v>
      </c>
      <c r="EL137" s="320">
        <v>-19425</v>
      </c>
      <c r="EM137" s="320">
        <v>578</v>
      </c>
      <c r="EN137" s="320">
        <v>0</v>
      </c>
      <c r="EO137" s="320">
        <v>61209</v>
      </c>
      <c r="EP137" s="320">
        <v>0</v>
      </c>
      <c r="EQ137" s="320">
        <v>42362</v>
      </c>
      <c r="ER137" s="323">
        <f t="shared" si="50"/>
        <v>357000</v>
      </c>
      <c r="ES137" s="323">
        <f t="shared" si="51"/>
        <v>338948</v>
      </c>
      <c r="ET137" s="323">
        <f t="shared" si="52"/>
        <v>338919</v>
      </c>
      <c r="EU137" s="323">
        <f t="shared" si="60"/>
        <v>18081</v>
      </c>
      <c r="EV137" s="323">
        <f t="shared" si="53"/>
        <v>74340</v>
      </c>
      <c r="EW137" s="323">
        <f t="shared" si="54"/>
        <v>74340</v>
      </c>
      <c r="EX137" s="323">
        <f t="shared" si="55"/>
        <v>74311</v>
      </c>
      <c r="EY137" s="323">
        <f t="shared" si="56"/>
        <v>66128</v>
      </c>
      <c r="EZ137" s="323">
        <f t="shared" si="57"/>
        <v>36436</v>
      </c>
      <c r="FA137" s="323">
        <f t="shared" si="58"/>
        <v>28612</v>
      </c>
      <c r="FB137" s="323">
        <f t="shared" si="61"/>
        <v>7824</v>
      </c>
      <c r="FC137" s="320">
        <v>0</v>
      </c>
      <c r="FD137" s="320">
        <v>258485</v>
      </c>
      <c r="FE137" s="320">
        <v>10687</v>
      </c>
      <c r="FF137" s="320">
        <v>201164</v>
      </c>
      <c r="FG137" s="320">
        <v>1868</v>
      </c>
      <c r="FH137" s="320">
        <v>2817</v>
      </c>
      <c r="FI137" s="320">
        <v>15486</v>
      </c>
      <c r="FJ137" s="320">
        <v>490507</v>
      </c>
      <c r="FK137" s="320">
        <v>1539</v>
      </c>
      <c r="FL137" s="320">
        <v>8094</v>
      </c>
      <c r="FM137" s="320">
        <v>577</v>
      </c>
      <c r="FN137" s="320">
        <v>0</v>
      </c>
      <c r="FO137" s="320">
        <v>491</v>
      </c>
      <c r="FP137" s="320">
        <v>4897</v>
      </c>
      <c r="FQ137" s="320">
        <v>506105</v>
      </c>
      <c r="FR137" s="320">
        <v>35019</v>
      </c>
      <c r="FS137" s="320">
        <v>0</v>
      </c>
      <c r="FT137" s="320">
        <v>2381</v>
      </c>
      <c r="FU137" s="320">
        <v>0</v>
      </c>
      <c r="FV137" s="320">
        <v>555</v>
      </c>
      <c r="FW137" s="320">
        <v>18106</v>
      </c>
      <c r="FX137" s="320">
        <v>7940</v>
      </c>
      <c r="FY137" s="320">
        <v>64001</v>
      </c>
      <c r="FZ137" s="320">
        <v>570106</v>
      </c>
      <c r="GA137" s="320">
        <v>0</v>
      </c>
      <c r="GB137" s="320">
        <v>20238</v>
      </c>
      <c r="GC137" s="320">
        <v>31915</v>
      </c>
      <c r="GD137" s="320">
        <v>2675</v>
      </c>
      <c r="GE137" s="320">
        <v>0</v>
      </c>
      <c r="GF137" s="320">
        <v>0</v>
      </c>
      <c r="GG137" s="320">
        <v>54828</v>
      </c>
      <c r="GH137" s="320">
        <v>0</v>
      </c>
      <c r="GI137" s="320">
        <v>1190</v>
      </c>
      <c r="GJ137" s="320">
        <v>94441</v>
      </c>
      <c r="GK137" s="320">
        <v>141519</v>
      </c>
      <c r="GL137" s="320">
        <v>74809</v>
      </c>
      <c r="GM137" s="320">
        <v>0</v>
      </c>
      <c r="GN137" s="320">
        <v>0</v>
      </c>
      <c r="GO137" s="320">
        <v>311959</v>
      </c>
      <c r="GP137" s="320">
        <v>203319</v>
      </c>
      <c r="GQ137" s="320">
        <v>57115</v>
      </c>
      <c r="GR137" s="320">
        <v>146204</v>
      </c>
      <c r="GS137" s="320">
        <v>203319</v>
      </c>
      <c r="GT137" s="320">
        <v>0</v>
      </c>
      <c r="GU137" s="320">
        <v>18106</v>
      </c>
      <c r="GV137" s="325">
        <f t="shared" si="62"/>
        <v>236566</v>
      </c>
      <c r="GW137" s="325">
        <f t="shared" si="63"/>
        <v>42959</v>
      </c>
      <c r="GX137" s="325">
        <f t="shared" si="64"/>
        <v>193607</v>
      </c>
      <c r="GY137" s="315">
        <v>12669</v>
      </c>
      <c r="GZ137" s="315">
        <v>12669</v>
      </c>
      <c r="HA137" s="315">
        <v>0</v>
      </c>
      <c r="HB137" s="323">
        <f t="shared" si="59"/>
        <v>29663</v>
      </c>
      <c r="HC137" s="315"/>
      <c r="HD137" s="315"/>
      <c r="HE137" s="315"/>
      <c r="HF137" s="315"/>
      <c r="HG137" s="315"/>
      <c r="HH137" s="315"/>
      <c r="HI137" s="315"/>
      <c r="HJ137" s="315"/>
      <c r="HK137" s="315"/>
      <c r="HL137" s="315"/>
      <c r="HM137" s="315"/>
      <c r="HN137" s="315"/>
      <c r="HO137" s="315"/>
      <c r="HP137" s="315"/>
      <c r="HQ137" s="315"/>
      <c r="HR137" s="315"/>
      <c r="HS137" s="315"/>
      <c r="HT137" s="315"/>
      <c r="HU137" s="315"/>
      <c r="HV137" s="315"/>
      <c r="HW137" s="315"/>
      <c r="HX137" s="315"/>
      <c r="HY137" s="315"/>
      <c r="HZ137" s="315"/>
      <c r="IA137" s="315"/>
      <c r="IB137" s="315"/>
      <c r="IC137" s="315"/>
      <c r="ID137" s="315"/>
      <c r="IE137" s="315"/>
      <c r="IF137" s="315"/>
      <c r="IG137" s="315"/>
      <c r="IH137" s="315"/>
      <c r="II137" s="315"/>
      <c r="IJ137" s="315"/>
      <c r="IK137" s="315"/>
      <c r="IL137" s="315"/>
      <c r="IM137" s="315"/>
      <c r="IN137" s="315"/>
      <c r="IO137" s="315"/>
      <c r="IP137" s="315"/>
      <c r="IQ137" s="315"/>
      <c r="IR137" s="315"/>
      <c r="IS137" s="315"/>
      <c r="IT137" s="315"/>
      <c r="IU137" s="315"/>
      <c r="IV137" s="315"/>
      <c r="IW137" s="315"/>
      <c r="IX137" s="315"/>
      <c r="IY137" s="315"/>
      <c r="IZ137" s="315"/>
      <c r="JA137" s="315"/>
      <c r="JB137" s="315"/>
      <c r="JC137" s="315"/>
      <c r="JD137" s="315"/>
      <c r="JE137" s="315"/>
      <c r="JF137" s="315"/>
      <c r="JG137" s="315"/>
      <c r="JH137" s="315"/>
      <c r="JI137" s="315"/>
      <c r="JJ137" s="315"/>
      <c r="JK137" s="315"/>
      <c r="JL137" s="315"/>
      <c r="JM137" s="315"/>
      <c r="JN137" s="315"/>
      <c r="JO137" s="315"/>
      <c r="JP137" s="315"/>
      <c r="JQ137" s="315"/>
      <c r="JR137" s="315"/>
      <c r="JS137" s="315"/>
      <c r="JT137" s="315"/>
      <c r="JU137" s="315"/>
      <c r="JV137" s="315"/>
      <c r="JW137" s="315"/>
      <c r="JX137" s="315"/>
      <c r="JY137" s="315"/>
      <c r="JZ137" s="315"/>
      <c r="KA137" s="315"/>
      <c r="KB137" s="315"/>
      <c r="KC137" s="315"/>
      <c r="KD137" s="315"/>
      <c r="KE137" s="315"/>
      <c r="KF137" s="315"/>
      <c r="KG137" s="315"/>
      <c r="KH137" s="315"/>
      <c r="KI137" s="315"/>
      <c r="KJ137" s="315"/>
      <c r="KK137" s="315"/>
      <c r="KL137" s="315"/>
      <c r="KM137" s="315"/>
      <c r="KN137" s="315"/>
      <c r="KO137" s="315"/>
      <c r="KP137" s="315"/>
      <c r="KQ137" s="315"/>
      <c r="KR137" s="315"/>
      <c r="KS137" s="315"/>
      <c r="KT137" s="315"/>
      <c r="KU137" s="315"/>
      <c r="KV137" s="315"/>
      <c r="KW137" s="315"/>
      <c r="KX137" s="315"/>
      <c r="KY137" s="315"/>
      <c r="KZ137" s="315"/>
      <c r="LA137" s="315"/>
      <c r="LB137" s="315"/>
      <c r="LC137" s="315"/>
      <c r="LD137" s="315"/>
      <c r="LE137" s="315"/>
      <c r="LF137" s="315"/>
      <c r="LG137" s="315"/>
      <c r="LH137" s="315"/>
      <c r="LI137" s="315"/>
      <c r="LJ137" s="315"/>
      <c r="LK137" s="315"/>
      <c r="LL137" s="315"/>
      <c r="LM137" s="315"/>
      <c r="LN137" s="315"/>
      <c r="LO137" s="315"/>
      <c r="LP137" s="315"/>
      <c r="LQ137" s="315"/>
      <c r="LR137" s="315"/>
      <c r="LS137" s="315"/>
      <c r="LT137" s="315"/>
      <c r="LU137" s="315"/>
      <c r="LV137" s="315"/>
      <c r="LW137" s="315"/>
      <c r="LX137" s="315"/>
      <c r="LY137" s="315"/>
      <c r="LZ137" s="315"/>
      <c r="MA137" s="315"/>
      <c r="MB137" s="315"/>
      <c r="MC137" s="315"/>
      <c r="MD137" s="315"/>
      <c r="ME137" s="315"/>
      <c r="MF137" s="315"/>
      <c r="MG137" s="315"/>
      <c r="MH137" s="315"/>
      <c r="MI137" s="315"/>
      <c r="MJ137" s="315"/>
      <c r="MK137" s="315"/>
      <c r="ML137" s="315"/>
      <c r="MM137" s="315"/>
      <c r="MN137" s="315"/>
      <c r="MO137" s="315"/>
      <c r="MP137" s="315"/>
      <c r="MQ137" s="315"/>
      <c r="MR137" s="315"/>
      <c r="MS137" s="315"/>
      <c r="MT137" s="315"/>
      <c r="MU137" s="315"/>
      <c r="MV137" s="315"/>
      <c r="MW137" s="315"/>
      <c r="MX137" s="315"/>
      <c r="MY137" s="315"/>
      <c r="MZ137" s="315"/>
      <c r="NA137" s="315"/>
      <c r="NB137" s="315"/>
      <c r="NC137" s="315"/>
      <c r="ND137" s="315"/>
      <c r="NE137" s="315"/>
      <c r="NF137" s="315"/>
      <c r="NG137" s="315"/>
      <c r="NH137" s="315"/>
      <c r="NI137" s="315"/>
      <c r="NJ137" s="315"/>
      <c r="NK137" s="315"/>
      <c r="NL137" s="315"/>
      <c r="NM137" s="315"/>
      <c r="NN137" s="315"/>
      <c r="NO137" s="315"/>
      <c r="NP137" s="315"/>
      <c r="NQ137" s="315"/>
      <c r="NR137" s="315"/>
      <c r="NS137" s="315"/>
      <c r="NT137" s="315"/>
      <c r="NU137" s="315"/>
      <c r="NV137" s="315"/>
      <c r="NW137" s="315"/>
      <c r="NX137" s="315"/>
      <c r="NY137" s="315"/>
      <c r="NZ137" s="315"/>
      <c r="OA137" s="315"/>
      <c r="OB137" s="315"/>
      <c r="OC137" s="315"/>
      <c r="OD137" s="315"/>
      <c r="OE137" s="315"/>
      <c r="OF137" s="315"/>
      <c r="OG137" s="315"/>
      <c r="OH137" s="315"/>
      <c r="OI137" s="315"/>
      <c r="OJ137" s="315"/>
      <c r="OK137" s="315"/>
      <c r="OL137" s="315"/>
      <c r="OM137" s="315"/>
      <c r="ON137" s="315"/>
      <c r="OO137" s="315"/>
      <c r="OP137" s="315"/>
      <c r="OQ137" s="315"/>
      <c r="OR137" s="315"/>
      <c r="OS137" s="315"/>
      <c r="OT137" s="315"/>
      <c r="OU137" s="315"/>
      <c r="OV137" s="315"/>
      <c r="OW137" s="315"/>
      <c r="OX137" s="315"/>
      <c r="OY137" s="315"/>
      <c r="OZ137" s="315"/>
      <c r="PA137" s="315"/>
      <c r="PB137" s="315"/>
      <c r="PC137" s="315"/>
      <c r="PD137" s="315"/>
      <c r="PE137" s="315"/>
      <c r="PF137" s="315"/>
      <c r="PG137" s="315"/>
      <c r="PH137" s="315"/>
      <c r="PI137" s="315"/>
      <c r="PJ137" s="315"/>
      <c r="PK137" s="315"/>
      <c r="PL137" s="315"/>
      <c r="PM137" s="315"/>
      <c r="PN137" s="315"/>
      <c r="PO137" s="315"/>
      <c r="PP137" s="315"/>
      <c r="PQ137" s="315"/>
      <c r="PR137" s="315"/>
      <c r="PS137" s="315"/>
      <c r="PT137" s="315"/>
      <c r="PU137" s="315"/>
      <c r="PV137" s="315"/>
      <c r="PW137" s="315"/>
      <c r="PX137" s="315"/>
      <c r="PY137" s="315"/>
      <c r="PZ137" s="315"/>
      <c r="QA137" s="315"/>
      <c r="QB137" s="315"/>
      <c r="QC137" s="315"/>
      <c r="QD137" s="315"/>
      <c r="QE137" s="315"/>
      <c r="QF137" s="315"/>
      <c r="QG137" s="315"/>
      <c r="QH137" s="315"/>
      <c r="QI137" s="315"/>
      <c r="QJ137" s="315"/>
      <c r="QK137" s="315"/>
      <c r="QL137" s="315"/>
      <c r="QM137" s="315"/>
      <c r="QN137" s="315"/>
      <c r="QO137" s="315"/>
      <c r="QP137" s="315"/>
      <c r="QQ137" s="315"/>
      <c r="QR137" s="315"/>
      <c r="QS137" s="315"/>
      <c r="QT137" s="315"/>
      <c r="QU137" s="315"/>
      <c r="QV137" s="315"/>
      <c r="QW137" s="315"/>
      <c r="QX137" s="315"/>
      <c r="QY137" s="315"/>
      <c r="QZ137" s="315"/>
      <c r="RA137" s="315"/>
      <c r="RB137" s="315"/>
      <c r="RC137" s="315"/>
      <c r="RD137" s="315"/>
      <c r="RE137" s="315"/>
      <c r="RF137" s="315"/>
      <c r="RG137" s="315"/>
      <c r="RH137" s="315"/>
      <c r="RI137" s="315"/>
      <c r="RJ137" s="315"/>
      <c r="RK137" s="315"/>
      <c r="RL137" s="315"/>
      <c r="RM137" s="315"/>
      <c r="RN137" s="315"/>
      <c r="RO137" s="315"/>
      <c r="RP137" s="315"/>
      <c r="RQ137" s="315"/>
      <c r="RR137" s="315"/>
      <c r="RS137" s="315"/>
      <c r="RT137" s="315"/>
      <c r="RU137" s="315"/>
      <c r="RV137" s="315"/>
      <c r="RW137" s="315"/>
      <c r="RX137" s="315"/>
      <c r="RY137" s="315"/>
      <c r="RZ137" s="315"/>
      <c r="SA137" s="315"/>
      <c r="SB137" s="315"/>
      <c r="SC137" s="315"/>
      <c r="SD137" s="315"/>
      <c r="SE137" s="315"/>
      <c r="SF137" s="315"/>
      <c r="SG137" s="315"/>
      <c r="SH137" s="315"/>
      <c r="SI137" s="315"/>
      <c r="SJ137" s="315"/>
      <c r="SK137" s="315"/>
      <c r="SL137" s="315"/>
      <c r="SM137" s="315"/>
      <c r="SN137" s="315"/>
      <c r="SO137" s="315"/>
      <c r="SP137" s="315"/>
      <c r="SQ137" s="315"/>
      <c r="SR137" s="315"/>
      <c r="SS137" s="315"/>
      <c r="ST137" s="315"/>
      <c r="SU137" s="315"/>
      <c r="SV137" s="315"/>
      <c r="SW137" s="315"/>
      <c r="SX137" s="315"/>
      <c r="SY137" s="315"/>
      <c r="SZ137" s="315"/>
      <c r="TA137" s="315"/>
      <c r="TB137" s="315"/>
      <c r="TC137" s="315"/>
      <c r="TD137" s="315"/>
      <c r="TE137" s="315"/>
      <c r="TF137" s="315"/>
      <c r="TG137" s="315"/>
      <c r="TH137" s="315"/>
      <c r="TI137" s="315"/>
      <c r="TJ137" s="315"/>
      <c r="TK137" s="315"/>
      <c r="TL137" s="315"/>
      <c r="TM137" s="315"/>
      <c r="TN137" s="315"/>
      <c r="TO137" s="315"/>
      <c r="TP137" s="315"/>
      <c r="TQ137" s="315"/>
      <c r="TR137" s="315"/>
      <c r="TS137" s="315"/>
      <c r="TT137" s="315"/>
      <c r="TU137" s="315"/>
      <c r="TV137" s="315"/>
      <c r="TW137" s="315"/>
      <c r="TX137" s="315"/>
      <c r="TY137" s="315"/>
      <c r="TZ137" s="315"/>
      <c r="UA137" s="315"/>
      <c r="UB137" s="315"/>
      <c r="UC137" s="315"/>
      <c r="UD137" s="315"/>
    </row>
    <row r="138" spans="1:550">
      <c r="A138" s="28" t="s">
        <v>637</v>
      </c>
      <c r="B138" s="28" t="s">
        <v>633</v>
      </c>
      <c r="C138" s="29" t="s">
        <v>242</v>
      </c>
      <c r="D138" s="29" t="s">
        <v>248</v>
      </c>
      <c r="E138" s="105" t="s">
        <v>186</v>
      </c>
      <c r="F138" s="31">
        <v>12</v>
      </c>
      <c r="G138" s="320">
        <v>51360</v>
      </c>
      <c r="H138" s="320">
        <v>23333</v>
      </c>
      <c r="I138" s="320">
        <v>2100</v>
      </c>
      <c r="J138" s="320">
        <v>6585</v>
      </c>
      <c r="K138" s="320">
        <v>116306</v>
      </c>
      <c r="L138" s="320">
        <v>134074</v>
      </c>
      <c r="M138" s="320">
        <v>11609</v>
      </c>
      <c r="N138" s="320">
        <v>122</v>
      </c>
      <c r="O138" s="320">
        <v>376</v>
      </c>
      <c r="P138" s="320">
        <v>498</v>
      </c>
      <c r="Q138" s="320">
        <v>1928</v>
      </c>
      <c r="R138" s="320">
        <v>2426</v>
      </c>
      <c r="S138" s="320">
        <v>14035</v>
      </c>
      <c r="T138" s="320">
        <v>1949</v>
      </c>
      <c r="U138" s="320">
        <v>-388</v>
      </c>
      <c r="V138" s="320">
        <v>-851</v>
      </c>
      <c r="W138" s="320">
        <v>-1239</v>
      </c>
      <c r="X138" s="320">
        <v>0</v>
      </c>
      <c r="Y138" s="320">
        <v>-1239</v>
      </c>
      <c r="Z138" s="320">
        <v>710</v>
      </c>
      <c r="AA138" s="320">
        <v>2946</v>
      </c>
      <c r="AB138" s="320">
        <v>1092</v>
      </c>
      <c r="AC138" s="320">
        <v>-1890</v>
      </c>
      <c r="AD138" s="320">
        <v>-798</v>
      </c>
      <c r="AE138" s="320">
        <v>2148</v>
      </c>
      <c r="AF138" s="320">
        <v>160</v>
      </c>
      <c r="AG138" s="320">
        <v>169</v>
      </c>
      <c r="AH138" s="320">
        <v>329</v>
      </c>
      <c r="AI138" s="320">
        <v>0</v>
      </c>
      <c r="AJ138" s="320">
        <v>0</v>
      </c>
      <c r="AK138" s="320">
        <v>0</v>
      </c>
      <c r="AL138" s="320">
        <v>0</v>
      </c>
      <c r="AM138" s="320">
        <v>0</v>
      </c>
      <c r="AN138" s="320">
        <v>0</v>
      </c>
      <c r="AO138" s="320">
        <v>1293</v>
      </c>
      <c r="AP138" s="320">
        <v>-38</v>
      </c>
      <c r="AQ138" s="320">
        <v>1255</v>
      </c>
      <c r="AR138" s="320">
        <v>0</v>
      </c>
      <c r="AS138" s="320">
        <v>0</v>
      </c>
      <c r="AT138" s="320">
        <v>0</v>
      </c>
      <c r="AU138" s="320">
        <v>17957</v>
      </c>
      <c r="AV138" s="320">
        <v>-266</v>
      </c>
      <c r="AW138" s="320">
        <v>0</v>
      </c>
      <c r="AX138" s="320">
        <v>786</v>
      </c>
      <c r="AY138" s="320">
        <v>520</v>
      </c>
      <c r="AZ138" s="320">
        <v>0</v>
      </c>
      <c r="BA138" s="320">
        <v>520</v>
      </c>
      <c r="BB138" s="320">
        <v>18477</v>
      </c>
      <c r="BC138" s="315">
        <v>14851</v>
      </c>
      <c r="BD138" s="315">
        <v>3106</v>
      </c>
      <c r="BE138" s="315">
        <v>16000</v>
      </c>
      <c r="BF138" s="315">
        <v>2477</v>
      </c>
      <c r="BG138" s="315">
        <v>1149</v>
      </c>
      <c r="BH138" s="315">
        <v>-629</v>
      </c>
      <c r="BI138" s="320">
        <v>61809</v>
      </c>
      <c r="BJ138" s="320">
        <v>36887</v>
      </c>
      <c r="BK138" s="320">
        <v>-786</v>
      </c>
      <c r="BL138" s="320">
        <v>36101</v>
      </c>
      <c r="BM138" s="320">
        <v>36101</v>
      </c>
      <c r="BN138" s="320">
        <v>97910</v>
      </c>
      <c r="BO138" s="320">
        <v>54328</v>
      </c>
      <c r="BP138" s="320">
        <v>2203</v>
      </c>
      <c r="BQ138" s="320">
        <v>52125</v>
      </c>
      <c r="BR138" s="320">
        <v>7695</v>
      </c>
      <c r="BS138" s="320">
        <v>1099</v>
      </c>
      <c r="BT138" s="320">
        <v>6596</v>
      </c>
      <c r="BU138" s="320">
        <v>27200</v>
      </c>
      <c r="BV138" s="320">
        <v>26314</v>
      </c>
      <c r="BW138" s="320">
        <v>886</v>
      </c>
      <c r="BX138" s="320">
        <v>7432</v>
      </c>
      <c r="BY138" s="320">
        <v>1934</v>
      </c>
      <c r="BZ138" s="320">
        <v>5498</v>
      </c>
      <c r="CA138" s="320">
        <v>2837</v>
      </c>
      <c r="CB138" s="320">
        <v>1030</v>
      </c>
      <c r="CC138" s="320">
        <v>1807</v>
      </c>
      <c r="CD138" s="320">
        <v>5544</v>
      </c>
      <c r="CE138" s="320">
        <v>1721</v>
      </c>
      <c r="CF138" s="320">
        <v>3823</v>
      </c>
      <c r="CG138" s="320">
        <v>0</v>
      </c>
      <c r="CH138" s="320">
        <v>0</v>
      </c>
      <c r="CI138" s="320">
        <v>0</v>
      </c>
      <c r="CJ138" s="320">
        <v>45901</v>
      </c>
      <c r="CK138" s="320">
        <v>12500</v>
      </c>
      <c r="CL138" s="320">
        <v>33401</v>
      </c>
      <c r="CM138" s="320">
        <v>0</v>
      </c>
      <c r="CN138" s="320">
        <v>0</v>
      </c>
      <c r="CO138" s="320">
        <v>0</v>
      </c>
      <c r="CP138" s="320">
        <v>3205</v>
      </c>
      <c r="CQ138" s="320">
        <v>671</v>
      </c>
      <c r="CR138" s="320">
        <v>2534</v>
      </c>
      <c r="CS138" s="320">
        <v>2632</v>
      </c>
      <c r="CT138" s="320">
        <v>0</v>
      </c>
      <c r="CU138" s="320">
        <v>2632</v>
      </c>
      <c r="CV138" s="320">
        <v>-435</v>
      </c>
      <c r="CW138" s="320">
        <v>-7</v>
      </c>
      <c r="CX138" s="320">
        <v>-428</v>
      </c>
      <c r="CY138" s="320"/>
      <c r="CZ138" s="320"/>
      <c r="DA138" s="320"/>
      <c r="DB138" s="320"/>
      <c r="DC138" s="320"/>
      <c r="DD138" s="320">
        <v>0</v>
      </c>
      <c r="DE138" s="320"/>
      <c r="DF138" s="320"/>
      <c r="DG138" s="320">
        <v>0</v>
      </c>
      <c r="DH138" s="320"/>
      <c r="DI138" s="320">
        <v>0</v>
      </c>
      <c r="DJ138" s="320">
        <v>0</v>
      </c>
      <c r="DK138" s="320">
        <v>0</v>
      </c>
      <c r="DL138" s="320">
        <v>0</v>
      </c>
      <c r="DM138" s="320">
        <v>0</v>
      </c>
      <c r="DN138" s="320">
        <v>156339</v>
      </c>
      <c r="DO138" s="320">
        <v>47465</v>
      </c>
      <c r="DP138" s="320">
        <v>108874</v>
      </c>
      <c r="DQ138" s="320">
        <v>16931</v>
      </c>
      <c r="DR138" s="320">
        <v>17832</v>
      </c>
      <c r="DS138" s="320">
        <v>-901</v>
      </c>
      <c r="DT138" s="320">
        <v>173270</v>
      </c>
      <c r="DU138" s="320">
        <v>65297</v>
      </c>
      <c r="DV138" s="320">
        <v>107973</v>
      </c>
      <c r="DW138" s="320">
        <v>0</v>
      </c>
      <c r="DX138" s="320">
        <v>-1554</v>
      </c>
      <c r="DY138" s="320">
        <v>-1554</v>
      </c>
      <c r="DZ138" s="320">
        <v>0</v>
      </c>
      <c r="EA138" s="320">
        <v>9106</v>
      </c>
      <c r="EB138" s="320">
        <v>472</v>
      </c>
      <c r="EC138" s="320">
        <v>4381</v>
      </c>
      <c r="ED138" s="320">
        <v>35</v>
      </c>
      <c r="EE138" s="320">
        <v>6</v>
      </c>
      <c r="EF138" s="320">
        <v>12974</v>
      </c>
      <c r="EG138" s="320">
        <v>81795</v>
      </c>
      <c r="EH138" s="320">
        <v>15853</v>
      </c>
      <c r="EI138" s="320">
        <v>18658</v>
      </c>
      <c r="EJ138" s="320">
        <v>5929</v>
      </c>
      <c r="EK138" s="320">
        <v>122235</v>
      </c>
      <c r="EL138" s="320">
        <v>-266</v>
      </c>
      <c r="EM138" s="320">
        <v>2434</v>
      </c>
      <c r="EN138" s="320">
        <v>0</v>
      </c>
      <c r="EO138" s="320">
        <v>34500</v>
      </c>
      <c r="EP138" s="320">
        <v>-47</v>
      </c>
      <c r="EQ138" s="320">
        <v>36621</v>
      </c>
      <c r="ER138" s="323">
        <f t="shared" si="50"/>
        <v>186757</v>
      </c>
      <c r="ES138" s="323">
        <f t="shared" si="51"/>
        <v>188045</v>
      </c>
      <c r="ET138" s="323">
        <f t="shared" si="52"/>
        <v>188052</v>
      </c>
      <c r="EU138" s="323">
        <f t="shared" si="60"/>
        <v>-1295</v>
      </c>
      <c r="EV138" s="323">
        <f t="shared" si="53"/>
        <v>65810</v>
      </c>
      <c r="EW138" s="323">
        <f t="shared" si="54"/>
        <v>47978</v>
      </c>
      <c r="EX138" s="323">
        <f t="shared" si="55"/>
        <v>47985</v>
      </c>
      <c r="EY138" s="323">
        <f t="shared" si="56"/>
        <v>33401</v>
      </c>
      <c r="EZ138" s="323">
        <f t="shared" si="57"/>
        <v>44131</v>
      </c>
      <c r="FA138" s="323">
        <f t="shared" si="58"/>
        <v>44146</v>
      </c>
      <c r="FB138" s="323">
        <f t="shared" si="61"/>
        <v>-15</v>
      </c>
      <c r="FC138" s="320">
        <v>123450</v>
      </c>
      <c r="FD138" s="320">
        <v>178502</v>
      </c>
      <c r="FE138" s="320">
        <v>5570</v>
      </c>
      <c r="FF138" s="320">
        <v>41780</v>
      </c>
      <c r="FG138" s="320">
        <v>0</v>
      </c>
      <c r="FH138" s="320">
        <v>17</v>
      </c>
      <c r="FI138" s="320">
        <v>4242</v>
      </c>
      <c r="FJ138" s="320">
        <v>353561</v>
      </c>
      <c r="FK138" s="320">
        <v>835</v>
      </c>
      <c r="FL138" s="320">
        <v>5308</v>
      </c>
      <c r="FM138" s="320">
        <v>770</v>
      </c>
      <c r="FN138" s="320">
        <v>0</v>
      </c>
      <c r="FO138" s="320">
        <v>7883</v>
      </c>
      <c r="FP138" s="320">
        <v>2</v>
      </c>
      <c r="FQ138" s="320">
        <v>368359</v>
      </c>
      <c r="FR138" s="320">
        <v>3015</v>
      </c>
      <c r="FS138" s="320">
        <v>0</v>
      </c>
      <c r="FT138" s="320">
        <v>849</v>
      </c>
      <c r="FU138" s="320">
        <v>288</v>
      </c>
      <c r="FV138" s="320">
        <v>513</v>
      </c>
      <c r="FW138" s="320">
        <v>14794</v>
      </c>
      <c r="FX138" s="320">
        <v>3665</v>
      </c>
      <c r="FY138" s="320">
        <v>23124</v>
      </c>
      <c r="FZ138" s="320">
        <v>391483</v>
      </c>
      <c r="GA138" s="320">
        <v>0</v>
      </c>
      <c r="GB138" s="320">
        <v>8886</v>
      </c>
      <c r="GC138" s="320">
        <v>17859</v>
      </c>
      <c r="GD138" s="320">
        <v>429</v>
      </c>
      <c r="GE138" s="320">
        <v>0</v>
      </c>
      <c r="GF138" s="320">
        <v>0</v>
      </c>
      <c r="GG138" s="320">
        <v>27174</v>
      </c>
      <c r="GH138" s="320">
        <v>0</v>
      </c>
      <c r="GI138" s="320">
        <v>177</v>
      </c>
      <c r="GJ138" s="320">
        <v>108274</v>
      </c>
      <c r="GK138" s="320">
        <v>96451</v>
      </c>
      <c r="GL138" s="320">
        <v>42404</v>
      </c>
      <c r="GM138" s="320">
        <v>0</v>
      </c>
      <c r="GN138" s="320">
        <v>616</v>
      </c>
      <c r="GO138" s="320">
        <v>247922</v>
      </c>
      <c r="GP138" s="320">
        <v>116387</v>
      </c>
      <c r="GQ138" s="320">
        <v>18477</v>
      </c>
      <c r="GR138" s="320">
        <v>97910</v>
      </c>
      <c r="GS138" s="320">
        <v>116387</v>
      </c>
      <c r="GT138" s="320">
        <v>123450</v>
      </c>
      <c r="GU138" s="320">
        <v>14794</v>
      </c>
      <c r="GV138" s="325">
        <f t="shared" si="62"/>
        <v>147741</v>
      </c>
      <c r="GW138" s="325">
        <f t="shared" si="63"/>
        <v>6680</v>
      </c>
      <c r="GX138" s="325">
        <f t="shared" si="64"/>
        <v>141061</v>
      </c>
      <c r="GY138" s="315">
        <v>8338</v>
      </c>
      <c r="GZ138" s="315">
        <v>6855</v>
      </c>
      <c r="HA138" s="315">
        <v>1483</v>
      </c>
      <c r="HB138" s="323">
        <f t="shared" si="59"/>
        <v>17444</v>
      </c>
      <c r="HC138" s="315"/>
      <c r="HD138" s="315"/>
      <c r="HE138" s="315"/>
      <c r="HF138" s="315"/>
      <c r="HG138" s="315"/>
      <c r="HH138" s="315"/>
      <c r="HI138" s="315"/>
      <c r="HJ138" s="315"/>
      <c r="HK138" s="315"/>
      <c r="HL138" s="315"/>
      <c r="HM138" s="315"/>
      <c r="HN138" s="315"/>
      <c r="HO138" s="315"/>
      <c r="HP138" s="315"/>
      <c r="HQ138" s="315"/>
      <c r="HR138" s="315"/>
      <c r="HS138" s="315"/>
      <c r="HT138" s="315"/>
      <c r="HU138" s="315"/>
      <c r="HV138" s="315"/>
      <c r="HW138" s="315"/>
      <c r="HX138" s="315"/>
      <c r="HY138" s="315"/>
      <c r="HZ138" s="315"/>
      <c r="IA138" s="315"/>
      <c r="IB138" s="315"/>
      <c r="IC138" s="315"/>
      <c r="ID138" s="315"/>
      <c r="IE138" s="315"/>
      <c r="IF138" s="315"/>
      <c r="IG138" s="315"/>
      <c r="IH138" s="315"/>
      <c r="II138" s="315"/>
      <c r="IJ138" s="315"/>
      <c r="IK138" s="315"/>
      <c r="IL138" s="315"/>
      <c r="IM138" s="315"/>
      <c r="IN138" s="315"/>
      <c r="IO138" s="315"/>
      <c r="IP138" s="315"/>
      <c r="IQ138" s="315"/>
      <c r="IR138" s="315"/>
      <c r="IS138" s="315"/>
      <c r="IT138" s="315"/>
      <c r="IU138" s="315"/>
      <c r="IV138" s="315"/>
      <c r="IW138" s="315"/>
      <c r="IX138" s="315"/>
      <c r="IY138" s="315"/>
      <c r="IZ138" s="315"/>
      <c r="JA138" s="315"/>
      <c r="JB138" s="315"/>
      <c r="JC138" s="315"/>
      <c r="JD138" s="315"/>
      <c r="JE138" s="315"/>
      <c r="JF138" s="315"/>
      <c r="JG138" s="315"/>
      <c r="JH138" s="315"/>
      <c r="JI138" s="315"/>
      <c r="JJ138" s="315"/>
      <c r="JK138" s="315"/>
      <c r="JL138" s="315"/>
      <c r="JM138" s="315"/>
      <c r="JN138" s="315"/>
      <c r="JO138" s="315"/>
      <c r="JP138" s="315"/>
      <c r="JQ138" s="315"/>
      <c r="JR138" s="315"/>
      <c r="JS138" s="315"/>
      <c r="JT138" s="315"/>
      <c r="JU138" s="315"/>
      <c r="JV138" s="315"/>
      <c r="JW138" s="315"/>
      <c r="JX138" s="315"/>
      <c r="JY138" s="315"/>
      <c r="JZ138" s="315"/>
      <c r="KA138" s="315"/>
      <c r="KB138" s="315"/>
      <c r="KC138" s="315"/>
      <c r="KD138" s="315"/>
      <c r="KE138" s="315"/>
      <c r="KF138" s="315"/>
      <c r="KG138" s="315"/>
      <c r="KH138" s="315"/>
      <c r="KI138" s="315"/>
      <c r="KJ138" s="315"/>
      <c r="KK138" s="315"/>
      <c r="KL138" s="315"/>
      <c r="KM138" s="315"/>
      <c r="KN138" s="315"/>
      <c r="KO138" s="315"/>
      <c r="KP138" s="315"/>
      <c r="KQ138" s="315"/>
      <c r="KR138" s="315"/>
      <c r="KS138" s="315"/>
      <c r="KT138" s="315"/>
      <c r="KU138" s="315"/>
      <c r="KV138" s="315"/>
      <c r="KW138" s="315"/>
      <c r="KX138" s="315"/>
      <c r="KY138" s="315"/>
      <c r="KZ138" s="315"/>
      <c r="LA138" s="315"/>
      <c r="LB138" s="315"/>
      <c r="LC138" s="315"/>
      <c r="LD138" s="315"/>
      <c r="LE138" s="315"/>
      <c r="LF138" s="315"/>
      <c r="LG138" s="315"/>
      <c r="LH138" s="315"/>
      <c r="LI138" s="315"/>
      <c r="LJ138" s="315"/>
      <c r="LK138" s="315"/>
      <c r="LL138" s="315"/>
      <c r="LM138" s="315"/>
      <c r="LN138" s="315"/>
      <c r="LO138" s="315"/>
      <c r="LP138" s="315"/>
      <c r="LQ138" s="315"/>
      <c r="LR138" s="315"/>
      <c r="LS138" s="315"/>
      <c r="LT138" s="315"/>
      <c r="LU138" s="315"/>
      <c r="LV138" s="315"/>
      <c r="LW138" s="315"/>
      <c r="LX138" s="315"/>
      <c r="LY138" s="315"/>
      <c r="LZ138" s="315"/>
      <c r="MA138" s="315"/>
      <c r="MB138" s="315"/>
      <c r="MC138" s="315"/>
      <c r="MD138" s="315"/>
      <c r="ME138" s="315"/>
      <c r="MF138" s="315"/>
      <c r="MG138" s="315"/>
      <c r="MH138" s="315"/>
      <c r="MI138" s="315"/>
      <c r="MJ138" s="315"/>
      <c r="MK138" s="315"/>
      <c r="ML138" s="315"/>
      <c r="MM138" s="315"/>
      <c r="MN138" s="315"/>
      <c r="MO138" s="315"/>
      <c r="MP138" s="315"/>
      <c r="MQ138" s="315"/>
      <c r="MR138" s="315"/>
      <c r="MS138" s="315"/>
      <c r="MT138" s="315"/>
      <c r="MU138" s="315"/>
      <c r="MV138" s="315"/>
      <c r="MW138" s="315"/>
      <c r="MX138" s="315"/>
      <c r="MY138" s="315"/>
      <c r="MZ138" s="315"/>
      <c r="NA138" s="315"/>
      <c r="NB138" s="315"/>
      <c r="NC138" s="315"/>
      <c r="ND138" s="315"/>
      <c r="NE138" s="315"/>
      <c r="NF138" s="315"/>
      <c r="NG138" s="315"/>
      <c r="NH138" s="315"/>
      <c r="NI138" s="315"/>
      <c r="NJ138" s="315"/>
      <c r="NK138" s="315"/>
      <c r="NL138" s="315"/>
      <c r="NM138" s="315"/>
      <c r="NN138" s="315"/>
      <c r="NO138" s="315"/>
      <c r="NP138" s="315"/>
      <c r="NQ138" s="315"/>
      <c r="NR138" s="315"/>
      <c r="NS138" s="315"/>
      <c r="NT138" s="315"/>
      <c r="NU138" s="315"/>
      <c r="NV138" s="315"/>
      <c r="NW138" s="315"/>
      <c r="NX138" s="315"/>
      <c r="NY138" s="315"/>
      <c r="NZ138" s="315"/>
      <c r="OA138" s="315"/>
      <c r="OB138" s="315"/>
      <c r="OC138" s="315"/>
      <c r="OD138" s="315"/>
      <c r="OE138" s="315"/>
      <c r="OF138" s="315"/>
      <c r="OG138" s="315"/>
      <c r="OH138" s="315"/>
      <c r="OI138" s="315"/>
      <c r="OJ138" s="315"/>
      <c r="OK138" s="315"/>
      <c r="OL138" s="315"/>
      <c r="OM138" s="315"/>
      <c r="ON138" s="315"/>
      <c r="OO138" s="315"/>
      <c r="OP138" s="315"/>
      <c r="OQ138" s="315"/>
      <c r="OR138" s="315"/>
      <c r="OS138" s="315"/>
      <c r="OT138" s="315"/>
      <c r="OU138" s="315"/>
      <c r="OV138" s="315"/>
      <c r="OW138" s="315"/>
      <c r="OX138" s="315"/>
      <c r="OY138" s="315"/>
      <c r="OZ138" s="315"/>
      <c r="PA138" s="315"/>
      <c r="PB138" s="315"/>
      <c r="PC138" s="315"/>
      <c r="PD138" s="315"/>
      <c r="PE138" s="315"/>
      <c r="PF138" s="315"/>
      <c r="PG138" s="315"/>
      <c r="PH138" s="315"/>
      <c r="PI138" s="315"/>
      <c r="PJ138" s="315"/>
      <c r="PK138" s="315"/>
      <c r="PL138" s="315"/>
      <c r="PM138" s="315"/>
      <c r="PN138" s="315"/>
      <c r="PO138" s="315"/>
      <c r="PP138" s="315"/>
      <c r="PQ138" s="315"/>
      <c r="PR138" s="315"/>
      <c r="PS138" s="315"/>
      <c r="PT138" s="315"/>
      <c r="PU138" s="315"/>
      <c r="PV138" s="315"/>
      <c r="PW138" s="315"/>
      <c r="PX138" s="315"/>
      <c r="PY138" s="315"/>
      <c r="PZ138" s="315"/>
      <c r="QA138" s="315"/>
      <c r="QB138" s="315"/>
      <c r="QC138" s="315"/>
      <c r="QD138" s="315"/>
      <c r="QE138" s="315"/>
      <c r="QF138" s="315"/>
      <c r="QG138" s="315"/>
      <c r="QH138" s="315"/>
      <c r="QI138" s="315"/>
      <c r="QJ138" s="315"/>
      <c r="QK138" s="315"/>
      <c r="QL138" s="315"/>
      <c r="QM138" s="315"/>
      <c r="QN138" s="315"/>
      <c r="QO138" s="315"/>
      <c r="QP138" s="315"/>
      <c r="QQ138" s="315"/>
      <c r="QR138" s="315"/>
      <c r="QS138" s="315"/>
      <c r="QT138" s="315"/>
      <c r="QU138" s="315"/>
      <c r="QV138" s="315"/>
      <c r="QW138" s="315"/>
      <c r="QX138" s="315"/>
      <c r="QY138" s="315"/>
      <c r="QZ138" s="315"/>
      <c r="RA138" s="315"/>
      <c r="RB138" s="315"/>
      <c r="RC138" s="315"/>
      <c r="RD138" s="315"/>
      <c r="RE138" s="315"/>
      <c r="RF138" s="315"/>
      <c r="RG138" s="315"/>
      <c r="RH138" s="315"/>
      <c r="RI138" s="315"/>
      <c r="RJ138" s="315"/>
      <c r="RK138" s="315"/>
      <c r="RL138" s="315"/>
      <c r="RM138" s="315"/>
      <c r="RN138" s="315"/>
      <c r="RO138" s="315"/>
      <c r="RP138" s="315"/>
      <c r="RQ138" s="315"/>
      <c r="RR138" s="315"/>
      <c r="RS138" s="315"/>
      <c r="RT138" s="315"/>
      <c r="RU138" s="315"/>
      <c r="RV138" s="315"/>
      <c r="RW138" s="315"/>
      <c r="RX138" s="315"/>
      <c r="RY138" s="315"/>
      <c r="RZ138" s="315"/>
      <c r="SA138" s="315"/>
      <c r="SB138" s="315"/>
      <c r="SC138" s="315"/>
      <c r="SD138" s="315"/>
      <c r="SE138" s="315"/>
      <c r="SF138" s="315"/>
      <c r="SG138" s="315"/>
      <c r="SH138" s="315"/>
      <c r="SI138" s="315"/>
      <c r="SJ138" s="315"/>
      <c r="SK138" s="315"/>
      <c r="SL138" s="315"/>
      <c r="SM138" s="315"/>
      <c r="SN138" s="315"/>
      <c r="SO138" s="315"/>
      <c r="SP138" s="315"/>
      <c r="SQ138" s="315"/>
      <c r="SR138" s="315"/>
      <c r="SS138" s="315"/>
      <c r="ST138" s="315"/>
      <c r="SU138" s="315"/>
      <c r="SV138" s="315"/>
      <c r="SW138" s="315"/>
      <c r="SX138" s="315"/>
      <c r="SY138" s="315"/>
      <c r="SZ138" s="315"/>
      <c r="TA138" s="315"/>
      <c r="TB138" s="315"/>
      <c r="TC138" s="315"/>
      <c r="TD138" s="315"/>
      <c r="TE138" s="315"/>
      <c r="TF138" s="315"/>
      <c r="TG138" s="315"/>
      <c r="TH138" s="315"/>
      <c r="TI138" s="315"/>
      <c r="TJ138" s="315"/>
      <c r="TK138" s="315"/>
      <c r="TL138" s="315"/>
      <c r="TM138" s="315"/>
      <c r="TN138" s="315"/>
      <c r="TO138" s="315"/>
      <c r="TP138" s="315"/>
      <c r="TQ138" s="315"/>
      <c r="TR138" s="315"/>
      <c r="TS138" s="315"/>
      <c r="TT138" s="315"/>
      <c r="TU138" s="315"/>
      <c r="TV138" s="315"/>
      <c r="TW138" s="315"/>
      <c r="TX138" s="315"/>
      <c r="TY138" s="315"/>
      <c r="TZ138" s="315"/>
      <c r="UA138" s="315"/>
      <c r="UB138" s="315"/>
      <c r="UC138" s="315"/>
      <c r="UD138" s="315"/>
    </row>
    <row r="139" spans="1:550">
      <c r="A139" s="28" t="s">
        <v>638</v>
      </c>
      <c r="B139" s="28" t="s">
        <v>633</v>
      </c>
      <c r="C139" s="29" t="s">
        <v>242</v>
      </c>
      <c r="D139" s="29" t="s">
        <v>249</v>
      </c>
      <c r="E139" s="105" t="s">
        <v>186</v>
      </c>
      <c r="F139" s="31">
        <v>12</v>
      </c>
      <c r="G139" s="320">
        <v>149670</v>
      </c>
      <c r="H139" s="320">
        <v>68999</v>
      </c>
      <c r="I139" s="320">
        <v>5600</v>
      </c>
      <c r="J139" s="320">
        <v>18778</v>
      </c>
      <c r="K139" s="320">
        <v>352635</v>
      </c>
      <c r="L139" s="320">
        <v>352635</v>
      </c>
      <c r="M139" s="320">
        <v>57792</v>
      </c>
      <c r="N139" s="320">
        <v>-19074</v>
      </c>
      <c r="O139" s="320">
        <v>16113</v>
      </c>
      <c r="P139" s="320">
        <v>-2961</v>
      </c>
      <c r="Q139" s="320">
        <v>630</v>
      </c>
      <c r="R139" s="320">
        <v>-2331</v>
      </c>
      <c r="S139" s="320">
        <v>55461</v>
      </c>
      <c r="T139" s="320">
        <v>0</v>
      </c>
      <c r="U139" s="320">
        <v>0</v>
      </c>
      <c r="V139" s="320">
        <v>0</v>
      </c>
      <c r="W139" s="320">
        <v>0</v>
      </c>
      <c r="X139" s="320">
        <v>0</v>
      </c>
      <c r="Y139" s="320">
        <v>0</v>
      </c>
      <c r="Z139" s="320">
        <v>0</v>
      </c>
      <c r="AA139" s="320">
        <v>0</v>
      </c>
      <c r="AB139" s="320">
        <v>0</v>
      </c>
      <c r="AC139" s="320">
        <v>0</v>
      </c>
      <c r="AD139" s="320">
        <v>0</v>
      </c>
      <c r="AE139" s="320">
        <v>0</v>
      </c>
      <c r="AF139" s="320">
        <v>0</v>
      </c>
      <c r="AG139" s="320">
        <v>0</v>
      </c>
      <c r="AH139" s="320">
        <v>0</v>
      </c>
      <c r="AI139" s="320">
        <v>2140</v>
      </c>
      <c r="AJ139" s="320">
        <v>8912</v>
      </c>
      <c r="AK139" s="320">
        <v>11052</v>
      </c>
      <c r="AL139" s="320">
        <v>1004</v>
      </c>
      <c r="AM139" s="320">
        <v>-190</v>
      </c>
      <c r="AN139" s="320">
        <v>814</v>
      </c>
      <c r="AO139" s="320">
        <v>2285</v>
      </c>
      <c r="AP139" s="320">
        <v>36</v>
      </c>
      <c r="AQ139" s="320">
        <v>2321</v>
      </c>
      <c r="AR139" s="320">
        <v>0</v>
      </c>
      <c r="AS139" s="320">
        <v>0</v>
      </c>
      <c r="AT139" s="320">
        <v>0</v>
      </c>
      <c r="AU139" s="320">
        <v>63221</v>
      </c>
      <c r="AV139" s="320">
        <v>-19074</v>
      </c>
      <c r="AW139" s="320">
        <v>26</v>
      </c>
      <c r="AX139" s="320">
        <v>25475</v>
      </c>
      <c r="AY139" s="320">
        <v>6427</v>
      </c>
      <c r="AZ139" s="320">
        <v>0</v>
      </c>
      <c r="BA139" s="320">
        <v>6427</v>
      </c>
      <c r="BB139" s="320">
        <v>69648</v>
      </c>
      <c r="BC139" s="315">
        <v>61081</v>
      </c>
      <c r="BD139" s="315">
        <v>2140</v>
      </c>
      <c r="BE139" s="315">
        <v>58596</v>
      </c>
      <c r="BF139" s="315">
        <v>11052</v>
      </c>
      <c r="BG139" s="315">
        <v>-2485</v>
      </c>
      <c r="BH139" s="315">
        <v>8912</v>
      </c>
      <c r="BI139" s="320">
        <v>-6461</v>
      </c>
      <c r="BJ139" s="320">
        <v>137135</v>
      </c>
      <c r="BK139" s="320">
        <v>-25475</v>
      </c>
      <c r="BL139" s="320">
        <v>111660</v>
      </c>
      <c r="BM139" s="320">
        <v>111660</v>
      </c>
      <c r="BN139" s="320">
        <v>105199</v>
      </c>
      <c r="BO139" s="320">
        <v>166985</v>
      </c>
      <c r="BP139" s="320">
        <v>6721</v>
      </c>
      <c r="BQ139" s="320">
        <v>160264</v>
      </c>
      <c r="BR139" s="320">
        <v>34899</v>
      </c>
      <c r="BS139" s="320">
        <v>4073</v>
      </c>
      <c r="BT139" s="320">
        <v>30826</v>
      </c>
      <c r="BU139" s="320">
        <v>62727</v>
      </c>
      <c r="BV139" s="320">
        <v>50936</v>
      </c>
      <c r="BW139" s="320">
        <v>11791</v>
      </c>
      <c r="BX139" s="320">
        <v>30236</v>
      </c>
      <c r="BY139" s="320">
        <v>6134</v>
      </c>
      <c r="BZ139" s="320">
        <v>24102</v>
      </c>
      <c r="CA139" s="320">
        <v>12307</v>
      </c>
      <c r="CB139" s="320">
        <v>3959</v>
      </c>
      <c r="CC139" s="320">
        <v>8348</v>
      </c>
      <c r="CD139" s="320">
        <v>19206</v>
      </c>
      <c r="CE139" s="320">
        <v>706</v>
      </c>
      <c r="CF139" s="320">
        <v>18500</v>
      </c>
      <c r="CG139" s="320">
        <v>0</v>
      </c>
      <c r="CH139" s="320">
        <v>0</v>
      </c>
      <c r="CI139" s="320">
        <v>0</v>
      </c>
      <c r="CJ139" s="320">
        <v>117209</v>
      </c>
      <c r="CK139" s="320">
        <v>22346</v>
      </c>
      <c r="CL139" s="320">
        <v>94863</v>
      </c>
      <c r="CM139" s="320">
        <v>0</v>
      </c>
      <c r="CN139" s="320">
        <v>0</v>
      </c>
      <c r="CO139" s="320">
        <v>0</v>
      </c>
      <c r="CP139" s="320">
        <v>10620</v>
      </c>
      <c r="CQ139" s="320">
        <v>5651</v>
      </c>
      <c r="CR139" s="320">
        <v>4969</v>
      </c>
      <c r="CS139" s="320">
        <v>6504</v>
      </c>
      <c r="CT139" s="320">
        <v>0</v>
      </c>
      <c r="CU139" s="320">
        <v>6504</v>
      </c>
      <c r="CV139" s="320">
        <v>8026</v>
      </c>
      <c r="CW139" s="320">
        <v>0</v>
      </c>
      <c r="CX139" s="320">
        <v>8026</v>
      </c>
      <c r="CY139" s="320"/>
      <c r="CZ139" s="320"/>
      <c r="DA139" s="320"/>
      <c r="DB139" s="320"/>
      <c r="DC139" s="320"/>
      <c r="DD139" s="320">
        <v>0</v>
      </c>
      <c r="DE139" s="320"/>
      <c r="DF139" s="320"/>
      <c r="DG139" s="320">
        <v>0</v>
      </c>
      <c r="DH139" s="320"/>
      <c r="DI139" s="320">
        <v>0</v>
      </c>
      <c r="DJ139" s="320">
        <v>0</v>
      </c>
      <c r="DK139" s="320">
        <v>0</v>
      </c>
      <c r="DL139" s="320">
        <v>0</v>
      </c>
      <c r="DM139" s="320">
        <v>0</v>
      </c>
      <c r="DN139" s="320">
        <v>468719</v>
      </c>
      <c r="DO139" s="320">
        <v>100526</v>
      </c>
      <c r="DP139" s="320">
        <v>368193</v>
      </c>
      <c r="DQ139" s="320">
        <v>0</v>
      </c>
      <c r="DR139" s="320">
        <v>0</v>
      </c>
      <c r="DS139" s="320">
        <v>0</v>
      </c>
      <c r="DT139" s="320">
        <v>468719</v>
      </c>
      <c r="DU139" s="320">
        <v>100526</v>
      </c>
      <c r="DV139" s="320">
        <v>368193</v>
      </c>
      <c r="DW139" s="320">
        <v>20</v>
      </c>
      <c r="DX139" s="320">
        <v>0</v>
      </c>
      <c r="DY139" s="320">
        <v>20</v>
      </c>
      <c r="DZ139" s="320">
        <v>-237</v>
      </c>
      <c r="EA139" s="320">
        <v>19133</v>
      </c>
      <c r="EB139" s="320">
        <v>230</v>
      </c>
      <c r="EC139" s="320">
        <v>11728</v>
      </c>
      <c r="ED139" s="320">
        <v>0</v>
      </c>
      <c r="EE139" s="320">
        <v>0</v>
      </c>
      <c r="EF139" s="320">
        <v>30868</v>
      </c>
      <c r="EG139" s="320">
        <v>245580</v>
      </c>
      <c r="EH139" s="320">
        <v>50827</v>
      </c>
      <c r="EI139" s="320">
        <v>56228</v>
      </c>
      <c r="EJ139" s="320">
        <v>27332</v>
      </c>
      <c r="EK139" s="320">
        <v>379967</v>
      </c>
      <c r="EL139" s="320">
        <v>-19074</v>
      </c>
      <c r="EM139" s="320">
        <v>59183</v>
      </c>
      <c r="EN139" s="320">
        <v>0</v>
      </c>
      <c r="EO139" s="320">
        <v>77952</v>
      </c>
      <c r="EP139" s="320">
        <v>26</v>
      </c>
      <c r="EQ139" s="320">
        <v>118087</v>
      </c>
      <c r="ER139" s="323">
        <f t="shared" si="50"/>
        <v>499580</v>
      </c>
      <c r="ES139" s="323">
        <f t="shared" si="51"/>
        <v>480506</v>
      </c>
      <c r="ET139" s="323">
        <f t="shared" si="52"/>
        <v>480506</v>
      </c>
      <c r="EU139" s="323">
        <f t="shared" si="60"/>
        <v>19074</v>
      </c>
      <c r="EV139" s="323">
        <f t="shared" si="53"/>
        <v>100539</v>
      </c>
      <c r="EW139" s="323">
        <f t="shared" si="54"/>
        <v>100539</v>
      </c>
      <c r="EX139" s="323">
        <f t="shared" si="55"/>
        <v>100539</v>
      </c>
      <c r="EY139" s="323">
        <f t="shared" si="56"/>
        <v>94863</v>
      </c>
      <c r="EZ139" s="323">
        <f t="shared" si="57"/>
        <v>62727</v>
      </c>
      <c r="FA139" s="323">
        <f t="shared" si="58"/>
        <v>50936</v>
      </c>
      <c r="FB139" s="323">
        <f t="shared" si="61"/>
        <v>11791</v>
      </c>
      <c r="FC139" s="320">
        <v>0</v>
      </c>
      <c r="FD139" s="320">
        <v>606743</v>
      </c>
      <c r="FE139" s="320">
        <v>18979</v>
      </c>
      <c r="FF139" s="320">
        <v>120662</v>
      </c>
      <c r="FG139" s="320">
        <v>3613</v>
      </c>
      <c r="FH139" s="320">
        <v>2550</v>
      </c>
      <c r="FI139" s="320">
        <v>8766</v>
      </c>
      <c r="FJ139" s="320">
        <v>761313</v>
      </c>
      <c r="FK139" s="320">
        <v>2239</v>
      </c>
      <c r="FL139" s="320">
        <v>0</v>
      </c>
      <c r="FM139" s="320">
        <v>1177</v>
      </c>
      <c r="FN139" s="320">
        <v>0</v>
      </c>
      <c r="FO139" s="320">
        <v>209</v>
      </c>
      <c r="FP139" s="320">
        <v>17839</v>
      </c>
      <c r="FQ139" s="320">
        <v>782777</v>
      </c>
      <c r="FR139" s="320">
        <v>0</v>
      </c>
      <c r="FS139" s="320">
        <v>0</v>
      </c>
      <c r="FT139" s="320">
        <v>1033</v>
      </c>
      <c r="FU139" s="320">
        <v>0</v>
      </c>
      <c r="FV139" s="320">
        <v>954</v>
      </c>
      <c r="FW139" s="320">
        <v>20102</v>
      </c>
      <c r="FX139" s="320">
        <v>23571</v>
      </c>
      <c r="FY139" s="320">
        <v>45660</v>
      </c>
      <c r="FZ139" s="320">
        <v>828437</v>
      </c>
      <c r="GA139" s="320">
        <v>0</v>
      </c>
      <c r="GB139" s="320">
        <v>49531</v>
      </c>
      <c r="GC139" s="320">
        <v>34655</v>
      </c>
      <c r="GD139" s="320">
        <v>1720</v>
      </c>
      <c r="GE139" s="320">
        <v>4446</v>
      </c>
      <c r="GF139" s="320">
        <v>0</v>
      </c>
      <c r="GG139" s="320">
        <v>90352</v>
      </c>
      <c r="GH139" s="320">
        <v>0</v>
      </c>
      <c r="GI139" s="320">
        <v>419</v>
      </c>
      <c r="GJ139" s="320">
        <v>305041</v>
      </c>
      <c r="GK139" s="320">
        <v>148225</v>
      </c>
      <c r="GL139" s="320">
        <v>109553</v>
      </c>
      <c r="GM139" s="320">
        <v>0</v>
      </c>
      <c r="GN139" s="320">
        <v>0</v>
      </c>
      <c r="GO139" s="320">
        <v>563238</v>
      </c>
      <c r="GP139" s="320">
        <v>174847</v>
      </c>
      <c r="GQ139" s="320">
        <v>69648</v>
      </c>
      <c r="GR139" s="320">
        <v>105199</v>
      </c>
      <c r="GS139" s="320">
        <v>174847</v>
      </c>
      <c r="GT139" s="320">
        <v>0</v>
      </c>
      <c r="GU139" s="320">
        <v>20102</v>
      </c>
      <c r="GV139" s="325">
        <f t="shared" si="62"/>
        <v>307309</v>
      </c>
      <c r="GW139" s="325">
        <f t="shared" si="63"/>
        <v>23571</v>
      </c>
      <c r="GX139" s="325">
        <f t="shared" si="64"/>
        <v>283738</v>
      </c>
      <c r="GY139" s="315">
        <v>17023</v>
      </c>
      <c r="GZ139" s="315">
        <v>17023</v>
      </c>
      <c r="HA139" s="315">
        <v>0</v>
      </c>
      <c r="HB139" s="323">
        <f t="shared" si="59"/>
        <v>36156</v>
      </c>
      <c r="HC139" s="315"/>
      <c r="HD139" s="315"/>
      <c r="HE139" s="315"/>
      <c r="HF139" s="315"/>
      <c r="HG139" s="315"/>
      <c r="HH139" s="315"/>
      <c r="HI139" s="315"/>
      <c r="HJ139" s="315"/>
      <c r="HK139" s="315"/>
      <c r="HL139" s="315"/>
      <c r="HM139" s="315"/>
      <c r="HN139" s="315"/>
      <c r="HO139" s="315"/>
      <c r="HP139" s="315"/>
      <c r="HQ139" s="315"/>
      <c r="HR139" s="315"/>
      <c r="HS139" s="315"/>
      <c r="HT139" s="315"/>
      <c r="HU139" s="315"/>
      <c r="HV139" s="315"/>
      <c r="HW139" s="315"/>
      <c r="HX139" s="315"/>
      <c r="HY139" s="315"/>
      <c r="HZ139" s="315"/>
      <c r="IA139" s="315"/>
      <c r="IB139" s="315"/>
      <c r="IC139" s="315"/>
      <c r="ID139" s="315"/>
      <c r="IE139" s="315"/>
      <c r="IF139" s="315"/>
      <c r="IG139" s="315"/>
      <c r="IH139" s="315"/>
      <c r="II139" s="315"/>
      <c r="IJ139" s="315"/>
      <c r="IK139" s="315"/>
      <c r="IL139" s="315"/>
      <c r="IM139" s="315"/>
      <c r="IN139" s="315"/>
      <c r="IO139" s="315"/>
      <c r="IP139" s="315"/>
      <c r="IQ139" s="315"/>
      <c r="IR139" s="315"/>
      <c r="IS139" s="315"/>
      <c r="IT139" s="315"/>
      <c r="IU139" s="315"/>
      <c r="IV139" s="315"/>
      <c r="IW139" s="315"/>
      <c r="IX139" s="315"/>
      <c r="IY139" s="315"/>
      <c r="IZ139" s="315"/>
      <c r="JA139" s="315"/>
      <c r="JB139" s="315"/>
      <c r="JC139" s="315"/>
      <c r="JD139" s="315"/>
      <c r="JE139" s="315"/>
      <c r="JF139" s="315"/>
      <c r="JG139" s="315"/>
      <c r="JH139" s="315"/>
      <c r="JI139" s="315"/>
      <c r="JJ139" s="315"/>
      <c r="JK139" s="315"/>
      <c r="JL139" s="315"/>
      <c r="JM139" s="315"/>
      <c r="JN139" s="315"/>
      <c r="JO139" s="315"/>
      <c r="JP139" s="315"/>
      <c r="JQ139" s="315"/>
      <c r="JR139" s="315"/>
      <c r="JS139" s="315"/>
      <c r="JT139" s="315"/>
      <c r="JU139" s="315"/>
      <c r="JV139" s="315"/>
      <c r="JW139" s="315"/>
      <c r="JX139" s="315"/>
      <c r="JY139" s="315"/>
      <c r="JZ139" s="315"/>
      <c r="KA139" s="315"/>
      <c r="KB139" s="315"/>
      <c r="KC139" s="315"/>
      <c r="KD139" s="315"/>
      <c r="KE139" s="315"/>
      <c r="KF139" s="315"/>
      <c r="KG139" s="315"/>
      <c r="KH139" s="315"/>
      <c r="KI139" s="315"/>
      <c r="KJ139" s="315"/>
      <c r="KK139" s="315"/>
      <c r="KL139" s="315"/>
      <c r="KM139" s="315"/>
      <c r="KN139" s="315"/>
      <c r="KO139" s="315"/>
      <c r="KP139" s="315"/>
      <c r="KQ139" s="315"/>
      <c r="KR139" s="315"/>
      <c r="KS139" s="315"/>
      <c r="KT139" s="315"/>
      <c r="KU139" s="315"/>
      <c r="KV139" s="315"/>
      <c r="KW139" s="315"/>
      <c r="KX139" s="315"/>
      <c r="KY139" s="315"/>
      <c r="KZ139" s="315"/>
      <c r="LA139" s="315"/>
      <c r="LB139" s="315"/>
      <c r="LC139" s="315"/>
      <c r="LD139" s="315"/>
      <c r="LE139" s="315"/>
      <c r="LF139" s="315"/>
      <c r="LG139" s="315"/>
      <c r="LH139" s="315"/>
      <c r="LI139" s="315"/>
      <c r="LJ139" s="315"/>
      <c r="LK139" s="315"/>
      <c r="LL139" s="315"/>
      <c r="LM139" s="315"/>
      <c r="LN139" s="315"/>
      <c r="LO139" s="315"/>
      <c r="LP139" s="315"/>
      <c r="LQ139" s="315"/>
      <c r="LR139" s="315"/>
      <c r="LS139" s="315"/>
      <c r="LT139" s="315"/>
      <c r="LU139" s="315"/>
      <c r="LV139" s="315"/>
      <c r="LW139" s="315"/>
      <c r="LX139" s="315"/>
      <c r="LY139" s="315"/>
      <c r="LZ139" s="315"/>
      <c r="MA139" s="315"/>
      <c r="MB139" s="315"/>
      <c r="MC139" s="315"/>
      <c r="MD139" s="315"/>
      <c r="ME139" s="315"/>
      <c r="MF139" s="315"/>
      <c r="MG139" s="315"/>
      <c r="MH139" s="315"/>
      <c r="MI139" s="315"/>
      <c r="MJ139" s="315"/>
      <c r="MK139" s="315"/>
      <c r="ML139" s="315"/>
      <c r="MM139" s="315"/>
      <c r="MN139" s="315"/>
      <c r="MO139" s="315"/>
      <c r="MP139" s="315"/>
      <c r="MQ139" s="315"/>
      <c r="MR139" s="315"/>
      <c r="MS139" s="315"/>
      <c r="MT139" s="315"/>
      <c r="MU139" s="315"/>
      <c r="MV139" s="315"/>
      <c r="MW139" s="315"/>
      <c r="MX139" s="315"/>
      <c r="MY139" s="315"/>
      <c r="MZ139" s="315"/>
      <c r="NA139" s="315"/>
      <c r="NB139" s="315"/>
      <c r="NC139" s="315"/>
      <c r="ND139" s="315"/>
      <c r="NE139" s="315"/>
      <c r="NF139" s="315"/>
      <c r="NG139" s="315"/>
      <c r="NH139" s="315"/>
      <c r="NI139" s="315"/>
      <c r="NJ139" s="315"/>
      <c r="NK139" s="315"/>
      <c r="NL139" s="315"/>
      <c r="NM139" s="315"/>
      <c r="NN139" s="315"/>
      <c r="NO139" s="315"/>
      <c r="NP139" s="315"/>
      <c r="NQ139" s="315"/>
      <c r="NR139" s="315"/>
      <c r="NS139" s="315"/>
      <c r="NT139" s="315"/>
      <c r="NU139" s="315"/>
      <c r="NV139" s="315"/>
      <c r="NW139" s="315"/>
      <c r="NX139" s="315"/>
      <c r="NY139" s="315"/>
      <c r="NZ139" s="315"/>
      <c r="OA139" s="315"/>
      <c r="OB139" s="315"/>
      <c r="OC139" s="315"/>
      <c r="OD139" s="315"/>
      <c r="OE139" s="315"/>
      <c r="OF139" s="315"/>
      <c r="OG139" s="315"/>
      <c r="OH139" s="315"/>
      <c r="OI139" s="315"/>
      <c r="OJ139" s="315"/>
      <c r="OK139" s="315"/>
      <c r="OL139" s="315"/>
      <c r="OM139" s="315"/>
      <c r="ON139" s="315"/>
      <c r="OO139" s="315"/>
      <c r="OP139" s="315"/>
      <c r="OQ139" s="315"/>
      <c r="OR139" s="315"/>
      <c r="OS139" s="315"/>
      <c r="OT139" s="315"/>
      <c r="OU139" s="315"/>
      <c r="OV139" s="315"/>
      <c r="OW139" s="315"/>
      <c r="OX139" s="315"/>
      <c r="OY139" s="315"/>
      <c r="OZ139" s="315"/>
      <c r="PA139" s="315"/>
      <c r="PB139" s="315"/>
      <c r="PC139" s="315"/>
      <c r="PD139" s="315"/>
      <c r="PE139" s="315"/>
      <c r="PF139" s="315"/>
      <c r="PG139" s="315"/>
      <c r="PH139" s="315"/>
      <c r="PI139" s="315"/>
      <c r="PJ139" s="315"/>
      <c r="PK139" s="315"/>
      <c r="PL139" s="315"/>
      <c r="PM139" s="315"/>
      <c r="PN139" s="315"/>
      <c r="PO139" s="315"/>
      <c r="PP139" s="315"/>
      <c r="PQ139" s="315"/>
      <c r="PR139" s="315"/>
      <c r="PS139" s="315"/>
      <c r="PT139" s="315"/>
      <c r="PU139" s="315"/>
      <c r="PV139" s="315"/>
      <c r="PW139" s="315"/>
      <c r="PX139" s="315"/>
      <c r="PY139" s="315"/>
      <c r="PZ139" s="315"/>
      <c r="QA139" s="315"/>
      <c r="QB139" s="315"/>
      <c r="QC139" s="315"/>
      <c r="QD139" s="315"/>
      <c r="QE139" s="315"/>
      <c r="QF139" s="315"/>
      <c r="QG139" s="315"/>
      <c r="QH139" s="315"/>
      <c r="QI139" s="315"/>
      <c r="QJ139" s="315"/>
      <c r="QK139" s="315"/>
      <c r="QL139" s="315"/>
      <c r="QM139" s="315"/>
      <c r="QN139" s="315"/>
      <c r="QO139" s="315"/>
      <c r="QP139" s="315"/>
      <c r="QQ139" s="315"/>
      <c r="QR139" s="315"/>
      <c r="QS139" s="315"/>
      <c r="QT139" s="315"/>
      <c r="QU139" s="315"/>
      <c r="QV139" s="315"/>
      <c r="QW139" s="315"/>
      <c r="QX139" s="315"/>
      <c r="QY139" s="315"/>
      <c r="QZ139" s="315"/>
      <c r="RA139" s="315"/>
      <c r="RB139" s="315"/>
      <c r="RC139" s="315"/>
      <c r="RD139" s="315"/>
      <c r="RE139" s="315"/>
      <c r="RF139" s="315"/>
      <c r="RG139" s="315"/>
      <c r="RH139" s="315"/>
      <c r="RI139" s="315"/>
      <c r="RJ139" s="315"/>
      <c r="RK139" s="315"/>
      <c r="RL139" s="315"/>
      <c r="RM139" s="315"/>
      <c r="RN139" s="315"/>
      <c r="RO139" s="315"/>
      <c r="RP139" s="315"/>
      <c r="RQ139" s="315"/>
      <c r="RR139" s="315"/>
      <c r="RS139" s="315"/>
      <c r="RT139" s="315"/>
      <c r="RU139" s="315"/>
      <c r="RV139" s="315"/>
      <c r="RW139" s="315"/>
      <c r="RX139" s="315"/>
      <c r="RY139" s="315"/>
      <c r="RZ139" s="315"/>
      <c r="SA139" s="315"/>
      <c r="SB139" s="315"/>
      <c r="SC139" s="315"/>
      <c r="SD139" s="315"/>
      <c r="SE139" s="315"/>
      <c r="SF139" s="315"/>
      <c r="SG139" s="315"/>
      <c r="SH139" s="315"/>
      <c r="SI139" s="315"/>
      <c r="SJ139" s="315"/>
      <c r="SK139" s="315"/>
      <c r="SL139" s="315"/>
      <c r="SM139" s="315"/>
      <c r="SN139" s="315"/>
      <c r="SO139" s="315"/>
      <c r="SP139" s="315"/>
      <c r="SQ139" s="315"/>
      <c r="SR139" s="315"/>
      <c r="SS139" s="315"/>
      <c r="ST139" s="315"/>
      <c r="SU139" s="315"/>
      <c r="SV139" s="315"/>
      <c r="SW139" s="315"/>
      <c r="SX139" s="315"/>
      <c r="SY139" s="315"/>
      <c r="SZ139" s="315"/>
      <c r="TA139" s="315"/>
      <c r="TB139" s="315"/>
      <c r="TC139" s="315"/>
      <c r="TD139" s="315"/>
      <c r="TE139" s="315"/>
      <c r="TF139" s="315"/>
      <c r="TG139" s="315"/>
      <c r="TH139" s="315"/>
      <c r="TI139" s="315"/>
      <c r="TJ139" s="315"/>
      <c r="TK139" s="315"/>
      <c r="TL139" s="315"/>
      <c r="TM139" s="315"/>
      <c r="TN139" s="315"/>
      <c r="TO139" s="315"/>
      <c r="TP139" s="315"/>
      <c r="TQ139" s="315"/>
      <c r="TR139" s="315"/>
      <c r="TS139" s="315"/>
      <c r="TT139" s="315"/>
      <c r="TU139" s="315"/>
      <c r="TV139" s="315"/>
      <c r="TW139" s="315"/>
      <c r="TX139" s="315"/>
      <c r="TY139" s="315"/>
      <c r="TZ139" s="315"/>
      <c r="UA139" s="315"/>
      <c r="UB139" s="315"/>
      <c r="UC139" s="315"/>
      <c r="UD139" s="315"/>
    </row>
    <row r="140" spans="1:550">
      <c r="A140" s="28" t="s">
        <v>639</v>
      </c>
      <c r="B140" s="28" t="s">
        <v>633</v>
      </c>
      <c r="C140" s="29" t="s">
        <v>242</v>
      </c>
      <c r="D140" s="29" t="s">
        <v>250</v>
      </c>
      <c r="E140" s="105" t="s">
        <v>186</v>
      </c>
      <c r="F140" s="31">
        <v>12</v>
      </c>
      <c r="G140" s="320">
        <v>148210</v>
      </c>
      <c r="H140" s="320">
        <v>69534</v>
      </c>
      <c r="I140" s="320">
        <v>6100</v>
      </c>
      <c r="J140" s="320">
        <v>17914</v>
      </c>
      <c r="K140" s="320">
        <v>343337</v>
      </c>
      <c r="L140" s="320">
        <v>389659</v>
      </c>
      <c r="M140" s="320">
        <v>13027</v>
      </c>
      <c r="N140" s="320">
        <v>-4202</v>
      </c>
      <c r="O140" s="320">
        <v>9333</v>
      </c>
      <c r="P140" s="320">
        <v>5131</v>
      </c>
      <c r="Q140" s="320">
        <v>-2334</v>
      </c>
      <c r="R140" s="320">
        <v>2797</v>
      </c>
      <c r="S140" s="320">
        <v>15824</v>
      </c>
      <c r="T140" s="320">
        <v>0</v>
      </c>
      <c r="U140" s="320">
        <v>-22011</v>
      </c>
      <c r="V140" s="320">
        <v>22263</v>
      </c>
      <c r="W140" s="320">
        <v>252</v>
      </c>
      <c r="X140" s="320">
        <v>-252</v>
      </c>
      <c r="Y140" s="320">
        <v>0</v>
      </c>
      <c r="Z140" s="320">
        <v>0</v>
      </c>
      <c r="AA140" s="320">
        <v>0</v>
      </c>
      <c r="AB140" s="320">
        <v>0</v>
      </c>
      <c r="AC140" s="320">
        <v>0</v>
      </c>
      <c r="AD140" s="320">
        <v>0</v>
      </c>
      <c r="AE140" s="320">
        <v>0</v>
      </c>
      <c r="AF140" s="320">
        <v>1493</v>
      </c>
      <c r="AG140" s="320">
        <v>-1493</v>
      </c>
      <c r="AH140" s="320">
        <v>0</v>
      </c>
      <c r="AI140" s="320">
        <v>676</v>
      </c>
      <c r="AJ140" s="320">
        <v>1332</v>
      </c>
      <c r="AK140" s="320">
        <v>2008</v>
      </c>
      <c r="AL140" s="320">
        <v>8070</v>
      </c>
      <c r="AM140" s="320">
        <v>1412</v>
      </c>
      <c r="AN140" s="320">
        <v>9482</v>
      </c>
      <c r="AO140" s="320">
        <v>926</v>
      </c>
      <c r="AP140" s="320">
        <v>-29</v>
      </c>
      <c r="AQ140" s="320">
        <v>897</v>
      </c>
      <c r="AR140" s="320">
        <v>0</v>
      </c>
      <c r="AS140" s="320">
        <v>0</v>
      </c>
      <c r="AT140" s="320">
        <v>0</v>
      </c>
      <c r="AU140" s="320">
        <v>24192</v>
      </c>
      <c r="AV140" s="320">
        <v>-26213</v>
      </c>
      <c r="AW140" s="320">
        <v>0</v>
      </c>
      <c r="AX140" s="320">
        <v>30232</v>
      </c>
      <c r="AY140" s="320">
        <v>4019</v>
      </c>
      <c r="AZ140" s="320">
        <v>0</v>
      </c>
      <c r="BA140" s="320">
        <v>4019</v>
      </c>
      <c r="BB140" s="320">
        <v>28211</v>
      </c>
      <c r="BC140" s="315">
        <v>22023</v>
      </c>
      <c r="BD140" s="315">
        <v>2169</v>
      </c>
      <c r="BE140" s="315">
        <v>26203</v>
      </c>
      <c r="BF140" s="315">
        <v>2008</v>
      </c>
      <c r="BG140" s="315">
        <v>4180</v>
      </c>
      <c r="BH140" s="315">
        <v>-161</v>
      </c>
      <c r="BI140" s="320">
        <v>539056</v>
      </c>
      <c r="BJ140" s="320">
        <v>51146</v>
      </c>
      <c r="BK140" s="320">
        <v>-30232</v>
      </c>
      <c r="BL140" s="320">
        <v>20914</v>
      </c>
      <c r="BM140" s="320">
        <v>20914</v>
      </c>
      <c r="BN140" s="320">
        <v>559970</v>
      </c>
      <c r="BO140" s="320">
        <v>157921</v>
      </c>
      <c r="BP140" s="320">
        <v>6529</v>
      </c>
      <c r="BQ140" s="320">
        <v>151392</v>
      </c>
      <c r="BR140" s="320">
        <v>21363</v>
      </c>
      <c r="BS140" s="320">
        <v>3376</v>
      </c>
      <c r="BT140" s="320">
        <v>17987</v>
      </c>
      <c r="BU140" s="320">
        <v>91069</v>
      </c>
      <c r="BV140" s="320">
        <v>74266</v>
      </c>
      <c r="BW140" s="320">
        <v>16803</v>
      </c>
      <c r="BX140" s="320">
        <v>35380</v>
      </c>
      <c r="BY140" s="320">
        <v>3830</v>
      </c>
      <c r="BZ140" s="320">
        <v>31550</v>
      </c>
      <c r="CA140" s="320">
        <v>18822</v>
      </c>
      <c r="CB140" s="320">
        <v>9548</v>
      </c>
      <c r="CC140" s="320">
        <v>9274</v>
      </c>
      <c r="CD140" s="320">
        <v>22497</v>
      </c>
      <c r="CE140" s="320">
        <v>5869</v>
      </c>
      <c r="CF140" s="320">
        <v>16628</v>
      </c>
      <c r="CG140" s="320">
        <v>0</v>
      </c>
      <c r="CH140" s="320">
        <v>0</v>
      </c>
      <c r="CI140" s="320">
        <v>0</v>
      </c>
      <c r="CJ140" s="320">
        <v>138305</v>
      </c>
      <c r="CK140" s="320">
        <v>26899</v>
      </c>
      <c r="CL140" s="320">
        <v>111406</v>
      </c>
      <c r="CM140" s="320">
        <v>0</v>
      </c>
      <c r="CN140" s="320">
        <v>0</v>
      </c>
      <c r="CO140" s="320">
        <v>0</v>
      </c>
      <c r="CP140" s="320">
        <v>12807</v>
      </c>
      <c r="CQ140" s="320">
        <v>5267</v>
      </c>
      <c r="CR140" s="320">
        <v>7540</v>
      </c>
      <c r="CS140" s="320">
        <v>3919</v>
      </c>
      <c r="CT140" s="320">
        <v>95</v>
      </c>
      <c r="CU140" s="320">
        <v>3824</v>
      </c>
      <c r="CV140" s="320">
        <v>1391</v>
      </c>
      <c r="CW140" s="320">
        <v>0</v>
      </c>
      <c r="CX140" s="320">
        <v>1391</v>
      </c>
      <c r="CY140" s="320"/>
      <c r="CZ140" s="320"/>
      <c r="DA140" s="320"/>
      <c r="DB140" s="320"/>
      <c r="DC140" s="320"/>
      <c r="DD140" s="320">
        <v>0</v>
      </c>
      <c r="DE140" s="320"/>
      <c r="DF140" s="320"/>
      <c r="DG140" s="320">
        <v>890</v>
      </c>
      <c r="DH140" s="320"/>
      <c r="DI140" s="320">
        <v>890</v>
      </c>
      <c r="DJ140" s="320">
        <v>0</v>
      </c>
      <c r="DK140" s="320">
        <v>0</v>
      </c>
      <c r="DL140" s="320">
        <v>0</v>
      </c>
      <c r="DM140" s="320">
        <v>0</v>
      </c>
      <c r="DN140" s="320">
        <v>504364</v>
      </c>
      <c r="DO140" s="320">
        <v>135679</v>
      </c>
      <c r="DP140" s="320">
        <v>368685</v>
      </c>
      <c r="DQ140" s="320">
        <v>63571</v>
      </c>
      <c r="DR140" s="320">
        <v>51952</v>
      </c>
      <c r="DS140" s="320">
        <v>11619</v>
      </c>
      <c r="DT140" s="320">
        <v>567935</v>
      </c>
      <c r="DU140" s="320">
        <v>187631</v>
      </c>
      <c r="DV140" s="320">
        <v>380304</v>
      </c>
      <c r="DW140" s="320">
        <v>-2238</v>
      </c>
      <c r="DX140" s="320">
        <v>-19</v>
      </c>
      <c r="DY140" s="320">
        <v>-2257</v>
      </c>
      <c r="DZ140" s="320">
        <v>0</v>
      </c>
      <c r="EA140" s="320">
        <v>25439</v>
      </c>
      <c r="EB140" s="320">
        <v>600</v>
      </c>
      <c r="EC140" s="320">
        <v>8843</v>
      </c>
      <c r="ED140" s="320">
        <v>1466</v>
      </c>
      <c r="EE140" s="320">
        <v>636</v>
      </c>
      <c r="EF140" s="320">
        <v>31580</v>
      </c>
      <c r="EG140" s="320">
        <v>235310</v>
      </c>
      <c r="EH140" s="320">
        <v>60431</v>
      </c>
      <c r="EI140" s="320">
        <v>47596</v>
      </c>
      <c r="EJ140" s="320">
        <v>44591</v>
      </c>
      <c r="EK140" s="320">
        <v>387928</v>
      </c>
      <c r="EL140" s="320">
        <v>-26213</v>
      </c>
      <c r="EM140" s="320">
        <v>2631</v>
      </c>
      <c r="EN140" s="320">
        <v>-220</v>
      </c>
      <c r="EO140" s="320">
        <v>48735</v>
      </c>
      <c r="EP140" s="320">
        <v>0</v>
      </c>
      <c r="EQ140" s="320">
        <v>24933</v>
      </c>
      <c r="ER140" s="323">
        <f t="shared" si="50"/>
        <v>602217</v>
      </c>
      <c r="ES140" s="323">
        <f t="shared" si="51"/>
        <v>576023</v>
      </c>
      <c r="ET140" s="323">
        <f t="shared" si="52"/>
        <v>576023</v>
      </c>
      <c r="EU140" s="323">
        <f t="shared" si="60"/>
        <v>26194</v>
      </c>
      <c r="EV140" s="323">
        <f t="shared" si="53"/>
        <v>188095</v>
      </c>
      <c r="EW140" s="323">
        <f t="shared" si="54"/>
        <v>136143</v>
      </c>
      <c r="EX140" s="323">
        <f t="shared" si="55"/>
        <v>136143</v>
      </c>
      <c r="EY140" s="323">
        <f t="shared" si="56"/>
        <v>111406</v>
      </c>
      <c r="EZ140" s="323">
        <f t="shared" si="57"/>
        <v>154640</v>
      </c>
      <c r="FA140" s="323">
        <f t="shared" si="58"/>
        <v>126218</v>
      </c>
      <c r="FB140" s="323">
        <f t="shared" si="61"/>
        <v>28422</v>
      </c>
      <c r="FC140" s="320">
        <v>512895</v>
      </c>
      <c r="FD140" s="320">
        <v>579969</v>
      </c>
      <c r="FE140" s="320">
        <v>23740</v>
      </c>
      <c r="FF140" s="320">
        <v>144257</v>
      </c>
      <c r="FG140" s="320">
        <v>6281</v>
      </c>
      <c r="FH140" s="320">
        <v>728</v>
      </c>
      <c r="FI140" s="320">
        <v>76894</v>
      </c>
      <c r="FJ140" s="320">
        <v>1344764</v>
      </c>
      <c r="FK140" s="320">
        <v>8374</v>
      </c>
      <c r="FL140" s="320">
        <v>22350</v>
      </c>
      <c r="FM140" s="320">
        <v>1080</v>
      </c>
      <c r="FN140" s="320">
        <v>0</v>
      </c>
      <c r="FO140" s="320">
        <v>29</v>
      </c>
      <c r="FP140" s="320">
        <v>13070</v>
      </c>
      <c r="FQ140" s="320">
        <v>1389667</v>
      </c>
      <c r="FR140" s="320">
        <v>5650</v>
      </c>
      <c r="FS140" s="320">
        <v>0</v>
      </c>
      <c r="FT140" s="320">
        <v>4159</v>
      </c>
      <c r="FU140" s="320">
        <v>0</v>
      </c>
      <c r="FV140" s="320">
        <v>623</v>
      </c>
      <c r="FW140" s="320">
        <v>46669</v>
      </c>
      <c r="FX140" s="320">
        <v>0</v>
      </c>
      <c r="FY140" s="320">
        <v>57101</v>
      </c>
      <c r="FZ140" s="320">
        <v>1446768</v>
      </c>
      <c r="GA140" s="320">
        <v>2471</v>
      </c>
      <c r="GB140" s="320">
        <v>69643</v>
      </c>
      <c r="GC140" s="320">
        <v>57579</v>
      </c>
      <c r="GD140" s="320">
        <v>0</v>
      </c>
      <c r="GE140" s="320">
        <v>0</v>
      </c>
      <c r="GF140" s="320">
        <v>0</v>
      </c>
      <c r="GG140" s="320">
        <v>129693</v>
      </c>
      <c r="GH140" s="320">
        <v>2649</v>
      </c>
      <c r="GI140" s="320">
        <v>4012</v>
      </c>
      <c r="GJ140" s="320">
        <v>249697</v>
      </c>
      <c r="GK140" s="320">
        <v>400444</v>
      </c>
      <c r="GL140" s="320">
        <v>72092</v>
      </c>
      <c r="GM140" s="320">
        <v>0</v>
      </c>
      <c r="GN140" s="320">
        <v>0</v>
      </c>
      <c r="GO140" s="320">
        <v>728894</v>
      </c>
      <c r="GP140" s="320">
        <v>588181</v>
      </c>
      <c r="GQ140" s="320">
        <v>28211</v>
      </c>
      <c r="GR140" s="320">
        <v>559970</v>
      </c>
      <c r="GS140" s="320">
        <v>588181</v>
      </c>
      <c r="GT140" s="320">
        <v>512895</v>
      </c>
      <c r="GU140" s="320">
        <v>46669</v>
      </c>
      <c r="GV140" s="325">
        <f t="shared" si="62"/>
        <v>544650</v>
      </c>
      <c r="GW140" s="325">
        <f t="shared" si="63"/>
        <v>5650</v>
      </c>
      <c r="GX140" s="325">
        <f t="shared" si="64"/>
        <v>539000</v>
      </c>
      <c r="GY140" s="315">
        <v>26619</v>
      </c>
      <c r="GZ140" s="315">
        <v>14589</v>
      </c>
      <c r="HA140" s="315">
        <v>12030</v>
      </c>
      <c r="HB140" s="323">
        <f t="shared" si="59"/>
        <v>52058</v>
      </c>
      <c r="HC140" s="315"/>
      <c r="HD140" s="315"/>
      <c r="HE140" s="315"/>
      <c r="HF140" s="315"/>
      <c r="HG140" s="315"/>
      <c r="HH140" s="315"/>
      <c r="HI140" s="315"/>
      <c r="HJ140" s="315"/>
      <c r="HK140" s="315"/>
      <c r="HL140" s="315"/>
      <c r="HM140" s="315"/>
      <c r="HN140" s="315"/>
      <c r="HO140" s="315"/>
      <c r="HP140" s="315"/>
      <c r="HQ140" s="315"/>
      <c r="HR140" s="315"/>
      <c r="HS140" s="315"/>
      <c r="HT140" s="315"/>
      <c r="HU140" s="315"/>
      <c r="HV140" s="315"/>
      <c r="HW140" s="315"/>
      <c r="HX140" s="315"/>
      <c r="HY140" s="315"/>
      <c r="HZ140" s="315"/>
      <c r="IA140" s="315"/>
      <c r="IB140" s="315"/>
      <c r="IC140" s="315"/>
      <c r="ID140" s="315"/>
      <c r="IE140" s="315"/>
      <c r="IF140" s="315"/>
      <c r="IG140" s="315"/>
      <c r="IH140" s="315"/>
      <c r="II140" s="315"/>
      <c r="IJ140" s="315"/>
      <c r="IK140" s="315"/>
      <c r="IL140" s="315"/>
      <c r="IM140" s="315"/>
      <c r="IN140" s="315"/>
      <c r="IO140" s="315"/>
      <c r="IP140" s="315"/>
      <c r="IQ140" s="315"/>
      <c r="IR140" s="315"/>
      <c r="IS140" s="315"/>
      <c r="IT140" s="315"/>
      <c r="IU140" s="315"/>
      <c r="IV140" s="315"/>
      <c r="IW140" s="315"/>
      <c r="IX140" s="315"/>
      <c r="IY140" s="315"/>
      <c r="IZ140" s="315"/>
      <c r="JA140" s="315"/>
      <c r="JB140" s="315"/>
      <c r="JC140" s="315"/>
      <c r="JD140" s="315"/>
      <c r="JE140" s="315"/>
      <c r="JF140" s="315"/>
      <c r="JG140" s="315"/>
      <c r="JH140" s="315"/>
      <c r="JI140" s="315"/>
      <c r="JJ140" s="315"/>
      <c r="JK140" s="315"/>
      <c r="JL140" s="315"/>
      <c r="JM140" s="315"/>
      <c r="JN140" s="315"/>
      <c r="JO140" s="315"/>
      <c r="JP140" s="315"/>
      <c r="JQ140" s="315"/>
      <c r="JR140" s="315"/>
      <c r="JS140" s="315"/>
      <c r="JT140" s="315"/>
      <c r="JU140" s="315"/>
      <c r="JV140" s="315"/>
      <c r="JW140" s="315"/>
      <c r="JX140" s="315"/>
      <c r="JY140" s="315"/>
      <c r="JZ140" s="315"/>
      <c r="KA140" s="315"/>
      <c r="KB140" s="315"/>
      <c r="KC140" s="315"/>
      <c r="KD140" s="315"/>
      <c r="KE140" s="315"/>
      <c r="KF140" s="315"/>
      <c r="KG140" s="315"/>
      <c r="KH140" s="315"/>
      <c r="KI140" s="315"/>
      <c r="KJ140" s="315"/>
      <c r="KK140" s="315"/>
      <c r="KL140" s="315"/>
      <c r="KM140" s="315"/>
      <c r="KN140" s="315"/>
      <c r="KO140" s="315"/>
      <c r="KP140" s="315"/>
      <c r="KQ140" s="315"/>
      <c r="KR140" s="315"/>
      <c r="KS140" s="315"/>
      <c r="KT140" s="315"/>
      <c r="KU140" s="315"/>
      <c r="KV140" s="315"/>
      <c r="KW140" s="315"/>
      <c r="KX140" s="315"/>
      <c r="KY140" s="315"/>
      <c r="KZ140" s="315"/>
      <c r="LA140" s="315"/>
      <c r="LB140" s="315"/>
      <c r="LC140" s="315"/>
      <c r="LD140" s="315"/>
      <c r="LE140" s="315"/>
      <c r="LF140" s="315"/>
      <c r="LG140" s="315"/>
      <c r="LH140" s="315"/>
      <c r="LI140" s="315"/>
      <c r="LJ140" s="315"/>
      <c r="LK140" s="315"/>
      <c r="LL140" s="315"/>
      <c r="LM140" s="315"/>
      <c r="LN140" s="315"/>
      <c r="LO140" s="315"/>
      <c r="LP140" s="315"/>
      <c r="LQ140" s="315"/>
      <c r="LR140" s="315"/>
      <c r="LS140" s="315"/>
      <c r="LT140" s="315"/>
      <c r="LU140" s="315"/>
      <c r="LV140" s="315"/>
      <c r="LW140" s="315"/>
      <c r="LX140" s="315"/>
      <c r="LY140" s="315"/>
      <c r="LZ140" s="315"/>
      <c r="MA140" s="315"/>
      <c r="MB140" s="315"/>
      <c r="MC140" s="315"/>
      <c r="MD140" s="315"/>
      <c r="ME140" s="315"/>
      <c r="MF140" s="315"/>
      <c r="MG140" s="315"/>
      <c r="MH140" s="315"/>
      <c r="MI140" s="315"/>
      <c r="MJ140" s="315"/>
      <c r="MK140" s="315"/>
      <c r="ML140" s="315"/>
      <c r="MM140" s="315"/>
      <c r="MN140" s="315"/>
      <c r="MO140" s="315"/>
      <c r="MP140" s="315"/>
      <c r="MQ140" s="315"/>
      <c r="MR140" s="315"/>
      <c r="MS140" s="315"/>
      <c r="MT140" s="315"/>
      <c r="MU140" s="315"/>
      <c r="MV140" s="315"/>
      <c r="MW140" s="315"/>
      <c r="MX140" s="315"/>
      <c r="MY140" s="315"/>
      <c r="MZ140" s="315"/>
      <c r="NA140" s="315"/>
      <c r="NB140" s="315"/>
      <c r="NC140" s="315"/>
      <c r="ND140" s="315"/>
      <c r="NE140" s="315"/>
      <c r="NF140" s="315"/>
      <c r="NG140" s="315"/>
      <c r="NH140" s="315"/>
      <c r="NI140" s="315"/>
      <c r="NJ140" s="315"/>
      <c r="NK140" s="315"/>
      <c r="NL140" s="315"/>
      <c r="NM140" s="315"/>
      <c r="NN140" s="315"/>
      <c r="NO140" s="315"/>
      <c r="NP140" s="315"/>
      <c r="NQ140" s="315"/>
      <c r="NR140" s="315"/>
      <c r="NS140" s="315"/>
      <c r="NT140" s="315"/>
      <c r="NU140" s="315"/>
      <c r="NV140" s="315"/>
      <c r="NW140" s="315"/>
      <c r="NX140" s="315"/>
      <c r="NY140" s="315"/>
      <c r="NZ140" s="315"/>
      <c r="OA140" s="315"/>
      <c r="OB140" s="315"/>
      <c r="OC140" s="315"/>
      <c r="OD140" s="315"/>
      <c r="OE140" s="315"/>
      <c r="OF140" s="315"/>
      <c r="OG140" s="315"/>
      <c r="OH140" s="315"/>
      <c r="OI140" s="315"/>
      <c r="OJ140" s="315"/>
      <c r="OK140" s="315"/>
      <c r="OL140" s="315"/>
      <c r="OM140" s="315"/>
      <c r="ON140" s="315"/>
      <c r="OO140" s="315"/>
      <c r="OP140" s="315"/>
      <c r="OQ140" s="315"/>
      <c r="OR140" s="315"/>
      <c r="OS140" s="315"/>
      <c r="OT140" s="315"/>
      <c r="OU140" s="315"/>
      <c r="OV140" s="315"/>
      <c r="OW140" s="315"/>
      <c r="OX140" s="315"/>
      <c r="OY140" s="315"/>
      <c r="OZ140" s="315"/>
      <c r="PA140" s="315"/>
      <c r="PB140" s="315"/>
      <c r="PC140" s="315"/>
      <c r="PD140" s="315"/>
      <c r="PE140" s="315"/>
      <c r="PF140" s="315"/>
      <c r="PG140" s="315"/>
      <c r="PH140" s="315"/>
      <c r="PI140" s="315"/>
      <c r="PJ140" s="315"/>
      <c r="PK140" s="315"/>
      <c r="PL140" s="315"/>
      <c r="PM140" s="315"/>
      <c r="PN140" s="315"/>
      <c r="PO140" s="315"/>
      <c r="PP140" s="315"/>
      <c r="PQ140" s="315"/>
      <c r="PR140" s="315"/>
      <c r="PS140" s="315"/>
      <c r="PT140" s="315"/>
      <c r="PU140" s="315"/>
      <c r="PV140" s="315"/>
      <c r="PW140" s="315"/>
      <c r="PX140" s="315"/>
      <c r="PY140" s="315"/>
      <c r="PZ140" s="315"/>
      <c r="QA140" s="315"/>
      <c r="QB140" s="315"/>
      <c r="QC140" s="315"/>
      <c r="QD140" s="315"/>
      <c r="QE140" s="315"/>
      <c r="QF140" s="315"/>
      <c r="QG140" s="315"/>
      <c r="QH140" s="315"/>
      <c r="QI140" s="315"/>
      <c r="QJ140" s="315"/>
      <c r="QK140" s="315"/>
      <c r="QL140" s="315"/>
      <c r="QM140" s="315"/>
      <c r="QN140" s="315"/>
      <c r="QO140" s="315"/>
      <c r="QP140" s="315"/>
      <c r="QQ140" s="315"/>
      <c r="QR140" s="315"/>
      <c r="QS140" s="315"/>
      <c r="QT140" s="315"/>
      <c r="QU140" s="315"/>
      <c r="QV140" s="315"/>
      <c r="QW140" s="315"/>
      <c r="QX140" s="315"/>
      <c r="QY140" s="315"/>
      <c r="QZ140" s="315"/>
      <c r="RA140" s="315"/>
      <c r="RB140" s="315"/>
      <c r="RC140" s="315"/>
      <c r="RD140" s="315"/>
      <c r="RE140" s="315"/>
      <c r="RF140" s="315"/>
      <c r="RG140" s="315"/>
      <c r="RH140" s="315"/>
      <c r="RI140" s="315"/>
      <c r="RJ140" s="315"/>
      <c r="RK140" s="315"/>
      <c r="RL140" s="315"/>
      <c r="RM140" s="315"/>
      <c r="RN140" s="315"/>
      <c r="RO140" s="315"/>
      <c r="RP140" s="315"/>
      <c r="RQ140" s="315"/>
      <c r="RR140" s="315"/>
      <c r="RS140" s="315"/>
      <c r="RT140" s="315"/>
      <c r="RU140" s="315"/>
      <c r="RV140" s="315"/>
      <c r="RW140" s="315"/>
      <c r="RX140" s="315"/>
      <c r="RY140" s="315"/>
      <c r="RZ140" s="315"/>
      <c r="SA140" s="315"/>
      <c r="SB140" s="315"/>
      <c r="SC140" s="315"/>
      <c r="SD140" s="315"/>
      <c r="SE140" s="315"/>
      <c r="SF140" s="315"/>
      <c r="SG140" s="315"/>
      <c r="SH140" s="315"/>
      <c r="SI140" s="315"/>
      <c r="SJ140" s="315"/>
      <c r="SK140" s="315"/>
      <c r="SL140" s="315"/>
      <c r="SM140" s="315"/>
      <c r="SN140" s="315"/>
      <c r="SO140" s="315"/>
      <c r="SP140" s="315"/>
      <c r="SQ140" s="315"/>
      <c r="SR140" s="315"/>
      <c r="SS140" s="315"/>
      <c r="ST140" s="315"/>
      <c r="SU140" s="315"/>
      <c r="SV140" s="315"/>
      <c r="SW140" s="315"/>
      <c r="SX140" s="315"/>
      <c r="SY140" s="315"/>
      <c r="SZ140" s="315"/>
      <c r="TA140" s="315"/>
      <c r="TB140" s="315"/>
      <c r="TC140" s="315"/>
      <c r="TD140" s="315"/>
      <c r="TE140" s="315"/>
      <c r="TF140" s="315"/>
      <c r="TG140" s="315"/>
      <c r="TH140" s="315"/>
      <c r="TI140" s="315"/>
      <c r="TJ140" s="315"/>
      <c r="TK140" s="315"/>
      <c r="TL140" s="315"/>
      <c r="TM140" s="315"/>
      <c r="TN140" s="315"/>
      <c r="TO140" s="315"/>
      <c r="TP140" s="315"/>
      <c r="TQ140" s="315"/>
      <c r="TR140" s="315"/>
      <c r="TS140" s="315"/>
      <c r="TT140" s="315"/>
      <c r="TU140" s="315"/>
      <c r="TV140" s="315"/>
      <c r="TW140" s="315"/>
      <c r="TX140" s="315"/>
      <c r="TY140" s="315"/>
      <c r="TZ140" s="315"/>
      <c r="UA140" s="315"/>
      <c r="UB140" s="315"/>
      <c r="UC140" s="315"/>
      <c r="UD140" s="315"/>
    </row>
    <row r="141" spans="1:550">
      <c r="A141" s="28" t="s">
        <v>640</v>
      </c>
      <c r="B141" s="28" t="s">
        <v>633</v>
      </c>
      <c r="C141" s="29" t="s">
        <v>242</v>
      </c>
      <c r="D141" s="29" t="s">
        <v>251</v>
      </c>
      <c r="E141" s="105" t="s">
        <v>186</v>
      </c>
      <c r="F141" s="31">
        <v>12</v>
      </c>
      <c r="G141" s="320">
        <v>122060</v>
      </c>
      <c r="H141" s="320">
        <v>54570</v>
      </c>
      <c r="I141" s="320">
        <v>5000</v>
      </c>
      <c r="J141" s="320">
        <v>15972</v>
      </c>
      <c r="K141" s="320">
        <v>274573</v>
      </c>
      <c r="L141" s="320">
        <v>316901</v>
      </c>
      <c r="M141" s="320">
        <v>33653</v>
      </c>
      <c r="N141" s="320">
        <v>-10124</v>
      </c>
      <c r="O141" s="320">
        <v>17405</v>
      </c>
      <c r="P141" s="320">
        <v>7281</v>
      </c>
      <c r="Q141" s="320">
        <v>-95</v>
      </c>
      <c r="R141" s="320">
        <v>7186</v>
      </c>
      <c r="S141" s="320">
        <v>40839</v>
      </c>
      <c r="T141" s="320">
        <v>9113</v>
      </c>
      <c r="U141" s="320">
        <v>-20400</v>
      </c>
      <c r="V141" s="320">
        <v>20963</v>
      </c>
      <c r="W141" s="320">
        <v>563</v>
      </c>
      <c r="X141" s="320">
        <v>115</v>
      </c>
      <c r="Y141" s="320">
        <v>678</v>
      </c>
      <c r="Z141" s="320">
        <v>9791</v>
      </c>
      <c r="AA141" s="320">
        <v>0</v>
      </c>
      <c r="AB141" s="320">
        <v>0</v>
      </c>
      <c r="AC141" s="320">
        <v>0</v>
      </c>
      <c r="AD141" s="320">
        <v>0</v>
      </c>
      <c r="AE141" s="320">
        <v>0</v>
      </c>
      <c r="AF141" s="320">
        <v>0</v>
      </c>
      <c r="AG141" s="320">
        <v>0</v>
      </c>
      <c r="AH141" s="320">
        <v>0</v>
      </c>
      <c r="AI141" s="320">
        <v>8886</v>
      </c>
      <c r="AJ141" s="320">
        <v>1135</v>
      </c>
      <c r="AK141" s="320">
        <v>10021</v>
      </c>
      <c r="AL141" s="320">
        <v>6510</v>
      </c>
      <c r="AM141" s="320">
        <v>-884</v>
      </c>
      <c r="AN141" s="320">
        <v>5626</v>
      </c>
      <c r="AO141" s="320">
        <v>0</v>
      </c>
      <c r="AP141" s="320">
        <v>0</v>
      </c>
      <c r="AQ141" s="320">
        <v>0</v>
      </c>
      <c r="AR141" s="320">
        <v>0</v>
      </c>
      <c r="AS141" s="320">
        <v>0</v>
      </c>
      <c r="AT141" s="320">
        <v>0</v>
      </c>
      <c r="AU141" s="320">
        <v>58162</v>
      </c>
      <c r="AV141" s="320">
        <v>-30524</v>
      </c>
      <c r="AW141" s="320">
        <v>0</v>
      </c>
      <c r="AX141" s="320">
        <v>38639</v>
      </c>
      <c r="AY141" s="320">
        <v>8115</v>
      </c>
      <c r="AZ141" s="320">
        <v>0</v>
      </c>
      <c r="BA141" s="320">
        <v>8115</v>
      </c>
      <c r="BB141" s="320">
        <v>66277</v>
      </c>
      <c r="BC141" s="315">
        <v>49276</v>
      </c>
      <c r="BD141" s="315">
        <v>8886</v>
      </c>
      <c r="BE141" s="315">
        <v>56256</v>
      </c>
      <c r="BF141" s="315">
        <v>10021</v>
      </c>
      <c r="BG141" s="315">
        <v>6980</v>
      </c>
      <c r="BH141" s="315">
        <v>1135</v>
      </c>
      <c r="BI141" s="320">
        <v>343113</v>
      </c>
      <c r="BJ141" s="320">
        <v>86986</v>
      </c>
      <c r="BK141" s="320">
        <v>-38639</v>
      </c>
      <c r="BL141" s="320">
        <v>48347</v>
      </c>
      <c r="BM141" s="320">
        <v>48347</v>
      </c>
      <c r="BN141" s="320">
        <v>391460</v>
      </c>
      <c r="BO141" s="320">
        <v>134958</v>
      </c>
      <c r="BP141" s="320">
        <v>4612</v>
      </c>
      <c r="BQ141" s="320">
        <v>130346</v>
      </c>
      <c r="BR141" s="320">
        <v>17904</v>
      </c>
      <c r="BS141" s="320">
        <v>3318</v>
      </c>
      <c r="BT141" s="320">
        <v>14586</v>
      </c>
      <c r="BU141" s="320">
        <v>59684</v>
      </c>
      <c r="BV141" s="320">
        <v>49512</v>
      </c>
      <c r="BW141" s="320">
        <v>10172</v>
      </c>
      <c r="BX141" s="320">
        <v>18431</v>
      </c>
      <c r="BY141" s="320">
        <v>2453</v>
      </c>
      <c r="BZ141" s="320">
        <v>15978</v>
      </c>
      <c r="CA141" s="320">
        <v>8741</v>
      </c>
      <c r="CB141" s="320">
        <v>3547</v>
      </c>
      <c r="CC141" s="320">
        <v>5194</v>
      </c>
      <c r="CD141" s="320">
        <v>32442</v>
      </c>
      <c r="CE141" s="320">
        <v>13911</v>
      </c>
      <c r="CF141" s="320">
        <v>18531</v>
      </c>
      <c r="CG141" s="320">
        <v>75257</v>
      </c>
      <c r="CH141" s="320">
        <v>0</v>
      </c>
      <c r="CI141" s="320">
        <v>75257</v>
      </c>
      <c r="CJ141" s="320">
        <v>97629</v>
      </c>
      <c r="CK141" s="320">
        <v>94173</v>
      </c>
      <c r="CL141" s="320">
        <v>3456</v>
      </c>
      <c r="CM141" s="320">
        <v>0</v>
      </c>
      <c r="CN141" s="320">
        <v>0</v>
      </c>
      <c r="CO141" s="320">
        <v>0</v>
      </c>
      <c r="CP141" s="320">
        <v>3388</v>
      </c>
      <c r="CQ141" s="320">
        <v>4541</v>
      </c>
      <c r="CR141" s="320">
        <v>-1153</v>
      </c>
      <c r="CS141" s="320">
        <v>3799</v>
      </c>
      <c r="CT141" s="320">
        <v>0</v>
      </c>
      <c r="CU141" s="320">
        <v>3799</v>
      </c>
      <c r="CV141" s="320">
        <v>1485</v>
      </c>
      <c r="CW141" s="320">
        <v>0</v>
      </c>
      <c r="CX141" s="320">
        <v>1485</v>
      </c>
      <c r="CY141" s="320"/>
      <c r="CZ141" s="320"/>
      <c r="DA141" s="320"/>
      <c r="DB141" s="320"/>
      <c r="DC141" s="320"/>
      <c r="DD141" s="320">
        <v>0</v>
      </c>
      <c r="DE141" s="320"/>
      <c r="DF141" s="320"/>
      <c r="DG141" s="320">
        <v>0</v>
      </c>
      <c r="DH141" s="320"/>
      <c r="DI141" s="320">
        <v>0</v>
      </c>
      <c r="DJ141" s="320">
        <v>0</v>
      </c>
      <c r="DK141" s="320">
        <v>0</v>
      </c>
      <c r="DL141" s="320">
        <v>0</v>
      </c>
      <c r="DM141" s="320">
        <v>0</v>
      </c>
      <c r="DN141" s="320">
        <v>453718</v>
      </c>
      <c r="DO141" s="320">
        <v>176067</v>
      </c>
      <c r="DP141" s="320">
        <v>277651</v>
      </c>
      <c r="DQ141" s="320">
        <v>57442</v>
      </c>
      <c r="DR141" s="320">
        <v>43956</v>
      </c>
      <c r="DS141" s="320">
        <v>13486</v>
      </c>
      <c r="DT141" s="320">
        <v>511160</v>
      </c>
      <c r="DU141" s="320">
        <v>220023</v>
      </c>
      <c r="DV141" s="320">
        <v>291137</v>
      </c>
      <c r="DW141" s="320">
        <v>-1060</v>
      </c>
      <c r="DX141" s="320">
        <v>0</v>
      </c>
      <c r="DY141" s="320">
        <v>-1060</v>
      </c>
      <c r="DZ141" s="320">
        <v>0</v>
      </c>
      <c r="EA141" s="320">
        <v>20695</v>
      </c>
      <c r="EB141" s="320">
        <v>1002</v>
      </c>
      <c r="EC141" s="320">
        <v>7642</v>
      </c>
      <c r="ED141" s="320">
        <v>0</v>
      </c>
      <c r="EE141" s="320">
        <v>0</v>
      </c>
      <c r="EF141" s="320">
        <v>27335</v>
      </c>
      <c r="EG141" s="320">
        <v>200279</v>
      </c>
      <c r="EH141" s="320">
        <v>32850</v>
      </c>
      <c r="EI141" s="320">
        <v>41444</v>
      </c>
      <c r="EJ141" s="320">
        <v>14435</v>
      </c>
      <c r="EK141" s="320">
        <v>289008</v>
      </c>
      <c r="EL141" s="320">
        <v>-30524</v>
      </c>
      <c r="EM141" s="320">
        <v>1796</v>
      </c>
      <c r="EN141" s="320">
        <v>-8</v>
      </c>
      <c r="EO141" s="320">
        <v>85198</v>
      </c>
      <c r="EP141" s="320">
        <v>0</v>
      </c>
      <c r="EQ141" s="320">
        <v>56462</v>
      </c>
      <c r="ER141" s="323">
        <f t="shared" si="50"/>
        <v>539497</v>
      </c>
      <c r="ES141" s="323">
        <f t="shared" si="51"/>
        <v>508973</v>
      </c>
      <c r="ET141" s="323">
        <f t="shared" si="52"/>
        <v>508973</v>
      </c>
      <c r="EU141" s="323">
        <f t="shared" si="60"/>
        <v>30524</v>
      </c>
      <c r="EV141" s="323">
        <f t="shared" si="53"/>
        <v>219965</v>
      </c>
      <c r="EW141" s="323">
        <f t="shared" si="54"/>
        <v>176009</v>
      </c>
      <c r="EX141" s="323">
        <f t="shared" si="55"/>
        <v>176009</v>
      </c>
      <c r="EY141" s="323">
        <f t="shared" si="56"/>
        <v>78713</v>
      </c>
      <c r="EZ141" s="323">
        <f t="shared" si="57"/>
        <v>117126</v>
      </c>
      <c r="FA141" s="323">
        <f t="shared" si="58"/>
        <v>93468</v>
      </c>
      <c r="FB141" s="323">
        <f t="shared" si="61"/>
        <v>23658</v>
      </c>
      <c r="FC141" s="320">
        <v>399796</v>
      </c>
      <c r="FD141" s="320">
        <v>410184</v>
      </c>
      <c r="FE141" s="320">
        <v>11565</v>
      </c>
      <c r="FF141" s="320">
        <v>57694</v>
      </c>
      <c r="FG141" s="320">
        <v>5020</v>
      </c>
      <c r="FH141" s="320">
        <v>0</v>
      </c>
      <c r="FI141" s="320">
        <v>7855</v>
      </c>
      <c r="FJ141" s="320">
        <v>892114</v>
      </c>
      <c r="FK141" s="320">
        <v>60729</v>
      </c>
      <c r="FL141" s="320">
        <v>0</v>
      </c>
      <c r="FM141" s="320">
        <v>43</v>
      </c>
      <c r="FN141" s="320">
        <v>0</v>
      </c>
      <c r="FO141" s="320">
        <v>0</v>
      </c>
      <c r="FP141" s="320">
        <v>20</v>
      </c>
      <c r="FQ141" s="320">
        <v>952906</v>
      </c>
      <c r="FR141" s="320">
        <v>56839</v>
      </c>
      <c r="FS141" s="320">
        <v>905</v>
      </c>
      <c r="FT141" s="320">
        <v>636</v>
      </c>
      <c r="FU141" s="320">
        <v>0</v>
      </c>
      <c r="FV141" s="320">
        <v>1458</v>
      </c>
      <c r="FW141" s="320">
        <v>29137</v>
      </c>
      <c r="FX141" s="320">
        <v>37385</v>
      </c>
      <c r="FY141" s="320">
        <v>126360</v>
      </c>
      <c r="FZ141" s="320">
        <v>1079266</v>
      </c>
      <c r="GA141" s="320">
        <v>0</v>
      </c>
      <c r="GB141" s="320">
        <v>16698</v>
      </c>
      <c r="GC141" s="320">
        <v>60478</v>
      </c>
      <c r="GD141" s="320">
        <v>0</v>
      </c>
      <c r="GE141" s="320">
        <v>0</v>
      </c>
      <c r="GF141" s="320">
        <v>0</v>
      </c>
      <c r="GG141" s="320">
        <v>77176</v>
      </c>
      <c r="GH141" s="320">
        <v>0</v>
      </c>
      <c r="GI141" s="320">
        <v>0</v>
      </c>
      <c r="GJ141" s="320">
        <v>165490</v>
      </c>
      <c r="GK141" s="320">
        <v>319311</v>
      </c>
      <c r="GL141" s="320">
        <v>59552</v>
      </c>
      <c r="GM141" s="320">
        <v>0</v>
      </c>
      <c r="GN141" s="320">
        <v>0</v>
      </c>
      <c r="GO141" s="320">
        <v>544353</v>
      </c>
      <c r="GP141" s="320">
        <v>457737</v>
      </c>
      <c r="GQ141" s="320">
        <v>66277</v>
      </c>
      <c r="GR141" s="320">
        <v>391460</v>
      </c>
      <c r="GS141" s="320">
        <v>457737</v>
      </c>
      <c r="GT141" s="320">
        <v>399796</v>
      </c>
      <c r="GU141" s="320">
        <v>29137</v>
      </c>
      <c r="GV141" s="325">
        <f t="shared" si="62"/>
        <v>395561</v>
      </c>
      <c r="GW141" s="325">
        <f t="shared" si="63"/>
        <v>94224</v>
      </c>
      <c r="GX141" s="325">
        <f t="shared" si="64"/>
        <v>301337</v>
      </c>
      <c r="GY141" s="315">
        <v>16545</v>
      </c>
      <c r="GZ141" s="315">
        <v>14140</v>
      </c>
      <c r="HA141" s="315">
        <v>2405</v>
      </c>
      <c r="HB141" s="323">
        <f t="shared" si="59"/>
        <v>37240</v>
      </c>
      <c r="HC141" s="315"/>
      <c r="HD141" s="315"/>
      <c r="HE141" s="315"/>
      <c r="HF141" s="315"/>
      <c r="HG141" s="315"/>
      <c r="HH141" s="315"/>
      <c r="HI141" s="315"/>
      <c r="HJ141" s="315"/>
      <c r="HK141" s="315"/>
      <c r="HL141" s="315"/>
      <c r="HM141" s="315"/>
      <c r="HN141" s="315"/>
      <c r="HO141" s="315"/>
      <c r="HP141" s="315"/>
      <c r="HQ141" s="315"/>
      <c r="HR141" s="315"/>
      <c r="HS141" s="315"/>
      <c r="HT141" s="315"/>
      <c r="HU141" s="315"/>
      <c r="HV141" s="315"/>
      <c r="HW141" s="315"/>
      <c r="HX141" s="315"/>
      <c r="HY141" s="315"/>
      <c r="HZ141" s="315"/>
      <c r="IA141" s="315"/>
      <c r="IB141" s="315"/>
      <c r="IC141" s="315"/>
      <c r="ID141" s="315"/>
      <c r="IE141" s="315"/>
      <c r="IF141" s="315"/>
      <c r="IG141" s="315"/>
      <c r="IH141" s="315"/>
      <c r="II141" s="315"/>
      <c r="IJ141" s="315"/>
      <c r="IK141" s="315"/>
      <c r="IL141" s="315"/>
      <c r="IM141" s="315"/>
      <c r="IN141" s="315"/>
      <c r="IO141" s="315"/>
      <c r="IP141" s="315"/>
      <c r="IQ141" s="315"/>
      <c r="IR141" s="315"/>
      <c r="IS141" s="315"/>
      <c r="IT141" s="315"/>
      <c r="IU141" s="315"/>
      <c r="IV141" s="315"/>
      <c r="IW141" s="315"/>
      <c r="IX141" s="315"/>
      <c r="IY141" s="315"/>
      <c r="IZ141" s="315"/>
      <c r="JA141" s="315"/>
      <c r="JB141" s="315"/>
      <c r="JC141" s="315"/>
      <c r="JD141" s="315"/>
      <c r="JE141" s="315"/>
      <c r="JF141" s="315"/>
      <c r="JG141" s="315"/>
      <c r="JH141" s="315"/>
      <c r="JI141" s="315"/>
      <c r="JJ141" s="315"/>
      <c r="JK141" s="315"/>
      <c r="JL141" s="315"/>
      <c r="JM141" s="315"/>
      <c r="JN141" s="315"/>
      <c r="JO141" s="315"/>
      <c r="JP141" s="315"/>
      <c r="JQ141" s="315"/>
      <c r="JR141" s="315"/>
      <c r="JS141" s="315"/>
      <c r="JT141" s="315"/>
      <c r="JU141" s="315"/>
      <c r="JV141" s="315"/>
      <c r="JW141" s="315"/>
      <c r="JX141" s="315"/>
      <c r="JY141" s="315"/>
      <c r="JZ141" s="315"/>
      <c r="KA141" s="315"/>
      <c r="KB141" s="315"/>
      <c r="KC141" s="315"/>
      <c r="KD141" s="315"/>
      <c r="KE141" s="315"/>
      <c r="KF141" s="315"/>
      <c r="KG141" s="315"/>
      <c r="KH141" s="315"/>
      <c r="KI141" s="315"/>
      <c r="KJ141" s="315"/>
      <c r="KK141" s="315"/>
      <c r="KL141" s="315"/>
      <c r="KM141" s="315"/>
      <c r="KN141" s="315"/>
      <c r="KO141" s="315"/>
      <c r="KP141" s="315"/>
      <c r="KQ141" s="315"/>
      <c r="KR141" s="315"/>
      <c r="KS141" s="315"/>
      <c r="KT141" s="315"/>
      <c r="KU141" s="315"/>
      <c r="KV141" s="315"/>
      <c r="KW141" s="315"/>
      <c r="KX141" s="315"/>
      <c r="KY141" s="315"/>
      <c r="KZ141" s="315"/>
      <c r="LA141" s="315"/>
      <c r="LB141" s="315"/>
      <c r="LC141" s="315"/>
      <c r="LD141" s="315"/>
      <c r="LE141" s="315"/>
      <c r="LF141" s="315"/>
      <c r="LG141" s="315"/>
      <c r="LH141" s="315"/>
      <c r="LI141" s="315"/>
      <c r="LJ141" s="315"/>
      <c r="LK141" s="315"/>
      <c r="LL141" s="315"/>
      <c r="LM141" s="315"/>
      <c r="LN141" s="315"/>
      <c r="LO141" s="315"/>
      <c r="LP141" s="315"/>
      <c r="LQ141" s="315"/>
      <c r="LR141" s="315"/>
      <c r="LS141" s="315"/>
      <c r="LT141" s="315"/>
      <c r="LU141" s="315"/>
      <c r="LV141" s="315"/>
      <c r="LW141" s="315"/>
      <c r="LX141" s="315"/>
      <c r="LY141" s="315"/>
      <c r="LZ141" s="315"/>
      <c r="MA141" s="315"/>
      <c r="MB141" s="315"/>
      <c r="MC141" s="315"/>
      <c r="MD141" s="315"/>
      <c r="ME141" s="315"/>
      <c r="MF141" s="315"/>
      <c r="MG141" s="315"/>
      <c r="MH141" s="315"/>
      <c r="MI141" s="315"/>
      <c r="MJ141" s="315"/>
      <c r="MK141" s="315"/>
      <c r="ML141" s="315"/>
      <c r="MM141" s="315"/>
      <c r="MN141" s="315"/>
      <c r="MO141" s="315"/>
      <c r="MP141" s="315"/>
      <c r="MQ141" s="315"/>
      <c r="MR141" s="315"/>
      <c r="MS141" s="315"/>
      <c r="MT141" s="315"/>
      <c r="MU141" s="315"/>
      <c r="MV141" s="315"/>
      <c r="MW141" s="315"/>
      <c r="MX141" s="315"/>
      <c r="MY141" s="315"/>
      <c r="MZ141" s="315"/>
      <c r="NA141" s="315"/>
      <c r="NB141" s="315"/>
      <c r="NC141" s="315"/>
      <c r="ND141" s="315"/>
      <c r="NE141" s="315"/>
      <c r="NF141" s="315"/>
      <c r="NG141" s="315"/>
      <c r="NH141" s="315"/>
      <c r="NI141" s="315"/>
      <c r="NJ141" s="315"/>
      <c r="NK141" s="315"/>
      <c r="NL141" s="315"/>
      <c r="NM141" s="315"/>
      <c r="NN141" s="315"/>
      <c r="NO141" s="315"/>
      <c r="NP141" s="315"/>
      <c r="NQ141" s="315"/>
      <c r="NR141" s="315"/>
      <c r="NS141" s="315"/>
      <c r="NT141" s="315"/>
      <c r="NU141" s="315"/>
      <c r="NV141" s="315"/>
      <c r="NW141" s="315"/>
      <c r="NX141" s="315"/>
      <c r="NY141" s="315"/>
      <c r="NZ141" s="315"/>
      <c r="OA141" s="315"/>
      <c r="OB141" s="315"/>
      <c r="OC141" s="315"/>
      <c r="OD141" s="315"/>
      <c r="OE141" s="315"/>
      <c r="OF141" s="315"/>
      <c r="OG141" s="315"/>
      <c r="OH141" s="315"/>
      <c r="OI141" s="315"/>
      <c r="OJ141" s="315"/>
      <c r="OK141" s="315"/>
      <c r="OL141" s="315"/>
      <c r="OM141" s="315"/>
      <c r="ON141" s="315"/>
      <c r="OO141" s="315"/>
      <c r="OP141" s="315"/>
      <c r="OQ141" s="315"/>
      <c r="OR141" s="315"/>
      <c r="OS141" s="315"/>
      <c r="OT141" s="315"/>
      <c r="OU141" s="315"/>
      <c r="OV141" s="315"/>
      <c r="OW141" s="315"/>
      <c r="OX141" s="315"/>
      <c r="OY141" s="315"/>
      <c r="OZ141" s="315"/>
      <c r="PA141" s="315"/>
      <c r="PB141" s="315"/>
      <c r="PC141" s="315"/>
      <c r="PD141" s="315"/>
      <c r="PE141" s="315"/>
      <c r="PF141" s="315"/>
      <c r="PG141" s="315"/>
      <c r="PH141" s="315"/>
      <c r="PI141" s="315"/>
      <c r="PJ141" s="315"/>
      <c r="PK141" s="315"/>
      <c r="PL141" s="315"/>
      <c r="PM141" s="315"/>
      <c r="PN141" s="315"/>
      <c r="PO141" s="315"/>
      <c r="PP141" s="315"/>
      <c r="PQ141" s="315"/>
      <c r="PR141" s="315"/>
      <c r="PS141" s="315"/>
      <c r="PT141" s="315"/>
      <c r="PU141" s="315"/>
      <c r="PV141" s="315"/>
      <c r="PW141" s="315"/>
      <c r="PX141" s="315"/>
      <c r="PY141" s="315"/>
      <c r="PZ141" s="315"/>
      <c r="QA141" s="315"/>
      <c r="QB141" s="315"/>
      <c r="QC141" s="315"/>
      <c r="QD141" s="315"/>
      <c r="QE141" s="315"/>
      <c r="QF141" s="315"/>
      <c r="QG141" s="315"/>
      <c r="QH141" s="315"/>
      <c r="QI141" s="315"/>
      <c r="QJ141" s="315"/>
      <c r="QK141" s="315"/>
      <c r="QL141" s="315"/>
      <c r="QM141" s="315"/>
      <c r="QN141" s="315"/>
      <c r="QO141" s="315"/>
      <c r="QP141" s="315"/>
      <c r="QQ141" s="315"/>
      <c r="QR141" s="315"/>
      <c r="QS141" s="315"/>
      <c r="QT141" s="315"/>
      <c r="QU141" s="315"/>
      <c r="QV141" s="315"/>
      <c r="QW141" s="315"/>
      <c r="QX141" s="315"/>
      <c r="QY141" s="315"/>
      <c r="QZ141" s="315"/>
      <c r="RA141" s="315"/>
      <c r="RB141" s="315"/>
      <c r="RC141" s="315"/>
      <c r="RD141" s="315"/>
      <c r="RE141" s="315"/>
      <c r="RF141" s="315"/>
      <c r="RG141" s="315"/>
      <c r="RH141" s="315"/>
      <c r="RI141" s="315"/>
      <c r="RJ141" s="315"/>
      <c r="RK141" s="315"/>
      <c r="RL141" s="315"/>
      <c r="RM141" s="315"/>
      <c r="RN141" s="315"/>
      <c r="RO141" s="315"/>
      <c r="RP141" s="315"/>
      <c r="RQ141" s="315"/>
      <c r="RR141" s="315"/>
      <c r="RS141" s="315"/>
      <c r="RT141" s="315"/>
      <c r="RU141" s="315"/>
      <c r="RV141" s="315"/>
      <c r="RW141" s="315"/>
      <c r="RX141" s="315"/>
      <c r="RY141" s="315"/>
      <c r="RZ141" s="315"/>
      <c r="SA141" s="315"/>
      <c r="SB141" s="315"/>
      <c r="SC141" s="315"/>
      <c r="SD141" s="315"/>
      <c r="SE141" s="315"/>
      <c r="SF141" s="315"/>
      <c r="SG141" s="315"/>
      <c r="SH141" s="315"/>
      <c r="SI141" s="315"/>
      <c r="SJ141" s="315"/>
      <c r="SK141" s="315"/>
      <c r="SL141" s="315"/>
      <c r="SM141" s="315"/>
      <c r="SN141" s="315"/>
      <c r="SO141" s="315"/>
      <c r="SP141" s="315"/>
      <c r="SQ141" s="315"/>
      <c r="SR141" s="315"/>
      <c r="SS141" s="315"/>
      <c r="ST141" s="315"/>
      <c r="SU141" s="315"/>
      <c r="SV141" s="315"/>
      <c r="SW141" s="315"/>
      <c r="SX141" s="315"/>
      <c r="SY141" s="315"/>
      <c r="SZ141" s="315"/>
      <c r="TA141" s="315"/>
      <c r="TB141" s="315"/>
      <c r="TC141" s="315"/>
      <c r="TD141" s="315"/>
      <c r="TE141" s="315"/>
      <c r="TF141" s="315"/>
      <c r="TG141" s="315"/>
      <c r="TH141" s="315"/>
      <c r="TI141" s="315"/>
      <c r="TJ141" s="315"/>
      <c r="TK141" s="315"/>
      <c r="TL141" s="315"/>
      <c r="TM141" s="315"/>
      <c r="TN141" s="315"/>
      <c r="TO141" s="315"/>
      <c r="TP141" s="315"/>
      <c r="TQ141" s="315"/>
      <c r="TR141" s="315"/>
      <c r="TS141" s="315"/>
      <c r="TT141" s="315"/>
      <c r="TU141" s="315"/>
      <c r="TV141" s="315"/>
      <c r="TW141" s="315"/>
      <c r="TX141" s="315"/>
      <c r="TY141" s="315"/>
      <c r="TZ141" s="315"/>
      <c r="UA141" s="315"/>
      <c r="UB141" s="315"/>
      <c r="UC141" s="315"/>
      <c r="UD141" s="315"/>
    </row>
    <row r="142" spans="1:550">
      <c r="A142" s="28" t="s">
        <v>641</v>
      </c>
      <c r="B142" s="28" t="s">
        <v>633</v>
      </c>
      <c r="C142" s="29" t="s">
        <v>242</v>
      </c>
      <c r="D142" s="29" t="s">
        <v>252</v>
      </c>
      <c r="E142" s="105" t="s">
        <v>186</v>
      </c>
      <c r="F142" s="31">
        <v>12</v>
      </c>
      <c r="G142" s="320">
        <v>106960</v>
      </c>
      <c r="H142" s="320">
        <v>45008</v>
      </c>
      <c r="I142" s="320">
        <v>3600</v>
      </c>
      <c r="J142" s="320">
        <v>16414</v>
      </c>
      <c r="K142" s="320">
        <v>238927</v>
      </c>
      <c r="L142" s="320">
        <v>251662</v>
      </c>
      <c r="M142" s="320">
        <v>12558</v>
      </c>
      <c r="N142" s="320">
        <v>-5192</v>
      </c>
      <c r="O142" s="320">
        <v>7898</v>
      </c>
      <c r="P142" s="320">
        <v>2706</v>
      </c>
      <c r="Q142" s="320">
        <v>4430</v>
      </c>
      <c r="R142" s="320">
        <v>7136</v>
      </c>
      <c r="S142" s="320">
        <v>19694</v>
      </c>
      <c r="T142" s="320">
        <v>1840</v>
      </c>
      <c r="U142" s="320">
        <v>-2257</v>
      </c>
      <c r="V142" s="320">
        <v>2564</v>
      </c>
      <c r="W142" s="320">
        <v>307</v>
      </c>
      <c r="X142" s="320">
        <v>-93</v>
      </c>
      <c r="Y142" s="320">
        <v>214</v>
      </c>
      <c r="Z142" s="320">
        <v>2054</v>
      </c>
      <c r="AA142" s="320">
        <v>0</v>
      </c>
      <c r="AB142" s="320">
        <v>0</v>
      </c>
      <c r="AC142" s="320">
        <v>0</v>
      </c>
      <c r="AD142" s="320">
        <v>0</v>
      </c>
      <c r="AE142" s="320">
        <v>0</v>
      </c>
      <c r="AF142" s="320">
        <v>0</v>
      </c>
      <c r="AG142" s="320">
        <v>0</v>
      </c>
      <c r="AH142" s="320">
        <v>0</v>
      </c>
      <c r="AI142" s="320">
        <v>12147</v>
      </c>
      <c r="AJ142" s="320">
        <v>-5998</v>
      </c>
      <c r="AK142" s="320">
        <v>6149</v>
      </c>
      <c r="AL142" s="320">
        <v>0</v>
      </c>
      <c r="AM142" s="320">
        <v>0</v>
      </c>
      <c r="AN142" s="320">
        <v>0</v>
      </c>
      <c r="AO142" s="320">
        <v>0</v>
      </c>
      <c r="AP142" s="320">
        <v>0</v>
      </c>
      <c r="AQ142" s="320">
        <v>0</v>
      </c>
      <c r="AR142" s="320">
        <v>1622</v>
      </c>
      <c r="AS142" s="320">
        <v>-980</v>
      </c>
      <c r="AT142" s="320">
        <v>642</v>
      </c>
      <c r="AU142" s="320">
        <v>28167</v>
      </c>
      <c r="AV142" s="320">
        <v>-7449</v>
      </c>
      <c r="AW142" s="320">
        <v>0</v>
      </c>
      <c r="AX142" s="320">
        <v>7821</v>
      </c>
      <c r="AY142" s="320">
        <v>372</v>
      </c>
      <c r="AZ142" s="320">
        <v>0</v>
      </c>
      <c r="BA142" s="320">
        <v>372</v>
      </c>
      <c r="BB142" s="320">
        <v>28539</v>
      </c>
      <c r="BC142" s="315">
        <v>16020</v>
      </c>
      <c r="BD142" s="315">
        <v>12147</v>
      </c>
      <c r="BE142" s="315">
        <v>22390</v>
      </c>
      <c r="BF142" s="315">
        <v>6149</v>
      </c>
      <c r="BG142" s="315">
        <v>6370</v>
      </c>
      <c r="BH142" s="315">
        <v>-5998</v>
      </c>
      <c r="BI142" s="320">
        <v>278819</v>
      </c>
      <c r="BJ142" s="320">
        <v>61571</v>
      </c>
      <c r="BK142" s="320">
        <v>-7821</v>
      </c>
      <c r="BL142" s="320">
        <v>53750</v>
      </c>
      <c r="BM142" s="320">
        <v>53750</v>
      </c>
      <c r="BN142" s="320">
        <v>332569</v>
      </c>
      <c r="BO142" s="320">
        <v>123672</v>
      </c>
      <c r="BP142" s="320">
        <v>5540</v>
      </c>
      <c r="BQ142" s="320">
        <v>118132</v>
      </c>
      <c r="BR142" s="320">
        <v>15638</v>
      </c>
      <c r="BS142" s="320">
        <v>1500</v>
      </c>
      <c r="BT142" s="320">
        <v>14138</v>
      </c>
      <c r="BU142" s="320">
        <v>24794</v>
      </c>
      <c r="BV142" s="320">
        <v>21044</v>
      </c>
      <c r="BW142" s="320">
        <v>3750</v>
      </c>
      <c r="BX142" s="320">
        <v>12435</v>
      </c>
      <c r="BY142" s="320">
        <v>650</v>
      </c>
      <c r="BZ142" s="320">
        <v>11785</v>
      </c>
      <c r="CA142" s="320">
        <v>11446</v>
      </c>
      <c r="CB142" s="320">
        <v>2025</v>
      </c>
      <c r="CC142" s="320">
        <v>9421</v>
      </c>
      <c r="CD142" s="320">
        <v>13894</v>
      </c>
      <c r="CE142" s="320">
        <v>2141</v>
      </c>
      <c r="CF142" s="320">
        <v>11753</v>
      </c>
      <c r="CG142" s="320">
        <v>24661</v>
      </c>
      <c r="CH142" s="320">
        <v>0</v>
      </c>
      <c r="CI142" s="320">
        <v>24661</v>
      </c>
      <c r="CJ142" s="320">
        <v>73097</v>
      </c>
      <c r="CK142" s="320">
        <v>38952</v>
      </c>
      <c r="CL142" s="320">
        <v>34145</v>
      </c>
      <c r="CM142" s="320">
        <v>0</v>
      </c>
      <c r="CN142" s="320">
        <v>0</v>
      </c>
      <c r="CO142" s="320">
        <v>0</v>
      </c>
      <c r="CP142" s="320">
        <v>3410</v>
      </c>
      <c r="CQ142" s="320">
        <v>1326</v>
      </c>
      <c r="CR142" s="320">
        <v>2084</v>
      </c>
      <c r="CS142" s="320">
        <v>3004</v>
      </c>
      <c r="CT142" s="320">
        <v>0</v>
      </c>
      <c r="CU142" s="320">
        <v>3004</v>
      </c>
      <c r="CV142" s="320">
        <v>8359</v>
      </c>
      <c r="CW142" s="320">
        <v>268</v>
      </c>
      <c r="CX142" s="320">
        <v>8091</v>
      </c>
      <c r="CY142" s="320"/>
      <c r="CZ142" s="320"/>
      <c r="DA142" s="320"/>
      <c r="DB142" s="320"/>
      <c r="DC142" s="320"/>
      <c r="DD142" s="320">
        <v>0</v>
      </c>
      <c r="DE142" s="320"/>
      <c r="DF142" s="320"/>
      <c r="DG142" s="320">
        <v>0</v>
      </c>
      <c r="DH142" s="320"/>
      <c r="DI142" s="320">
        <v>0</v>
      </c>
      <c r="DJ142" s="320">
        <v>0</v>
      </c>
      <c r="DK142" s="320">
        <v>0</v>
      </c>
      <c r="DL142" s="320">
        <v>0</v>
      </c>
      <c r="DM142" s="320">
        <v>0</v>
      </c>
      <c r="DN142" s="320">
        <v>314410</v>
      </c>
      <c r="DO142" s="320">
        <v>73446</v>
      </c>
      <c r="DP142" s="320">
        <v>240964</v>
      </c>
      <c r="DQ142" s="320">
        <v>16675</v>
      </c>
      <c r="DR142" s="320">
        <v>13199</v>
      </c>
      <c r="DS142" s="320">
        <v>3476</v>
      </c>
      <c r="DT142" s="320">
        <v>331085</v>
      </c>
      <c r="DU142" s="320">
        <v>86645</v>
      </c>
      <c r="DV142" s="320">
        <v>244440</v>
      </c>
      <c r="DW142" s="320">
        <v>230</v>
      </c>
      <c r="DX142" s="320">
        <v>0</v>
      </c>
      <c r="DY142" s="320">
        <v>230</v>
      </c>
      <c r="DZ142" s="320">
        <v>0</v>
      </c>
      <c r="EA142" s="320">
        <v>15475</v>
      </c>
      <c r="EB142" s="320">
        <v>130</v>
      </c>
      <c r="EC142" s="320">
        <v>6354</v>
      </c>
      <c r="ED142" s="320">
        <v>0</v>
      </c>
      <c r="EE142" s="320">
        <v>0</v>
      </c>
      <c r="EF142" s="320">
        <v>21699</v>
      </c>
      <c r="EG142" s="320">
        <v>163375</v>
      </c>
      <c r="EH142" s="320">
        <v>25188</v>
      </c>
      <c r="EI142" s="320">
        <v>50364</v>
      </c>
      <c r="EJ142" s="320">
        <v>19533</v>
      </c>
      <c r="EK142" s="320">
        <v>258460</v>
      </c>
      <c r="EL142" s="320">
        <v>-7449</v>
      </c>
      <c r="EM142" s="320">
        <v>-816</v>
      </c>
      <c r="EN142" s="320">
        <v>0</v>
      </c>
      <c r="EO142" s="320">
        <v>62387</v>
      </c>
      <c r="EP142" s="320">
        <v>0</v>
      </c>
      <c r="EQ142" s="320">
        <v>54122</v>
      </c>
      <c r="ER142" s="323">
        <f t="shared" si="50"/>
        <v>352914</v>
      </c>
      <c r="ES142" s="323">
        <f t="shared" si="51"/>
        <v>345465</v>
      </c>
      <c r="ET142" s="323">
        <f t="shared" si="52"/>
        <v>345197</v>
      </c>
      <c r="EU142" s="323">
        <f t="shared" si="60"/>
        <v>7717</v>
      </c>
      <c r="EV142" s="323">
        <f t="shared" si="53"/>
        <v>87005</v>
      </c>
      <c r="EW142" s="323">
        <f t="shared" si="54"/>
        <v>73806</v>
      </c>
      <c r="EX142" s="323">
        <f t="shared" si="55"/>
        <v>73538</v>
      </c>
      <c r="EY142" s="323">
        <f t="shared" si="56"/>
        <v>58806</v>
      </c>
      <c r="EZ142" s="323">
        <f t="shared" si="57"/>
        <v>41469</v>
      </c>
      <c r="FA142" s="323">
        <f t="shared" si="58"/>
        <v>34243</v>
      </c>
      <c r="FB142" s="323">
        <f t="shared" si="61"/>
        <v>7226</v>
      </c>
      <c r="FC142" s="320">
        <v>186602</v>
      </c>
      <c r="FD142" s="320">
        <v>389797</v>
      </c>
      <c r="FE142" s="320">
        <v>11998</v>
      </c>
      <c r="FF142" s="320">
        <v>129378</v>
      </c>
      <c r="FG142" s="320">
        <v>4410</v>
      </c>
      <c r="FH142" s="320">
        <v>2527</v>
      </c>
      <c r="FI142" s="320">
        <v>15359</v>
      </c>
      <c r="FJ142" s="320">
        <v>740071</v>
      </c>
      <c r="FK142" s="320">
        <v>3204</v>
      </c>
      <c r="FL142" s="320">
        <v>0</v>
      </c>
      <c r="FM142" s="320">
        <v>1414</v>
      </c>
      <c r="FN142" s="320">
        <v>0</v>
      </c>
      <c r="FO142" s="320">
        <v>0</v>
      </c>
      <c r="FP142" s="320">
        <v>25</v>
      </c>
      <c r="FQ142" s="320">
        <v>744714</v>
      </c>
      <c r="FR142" s="320">
        <v>22000</v>
      </c>
      <c r="FS142" s="320">
        <v>908</v>
      </c>
      <c r="FT142" s="320">
        <v>1266</v>
      </c>
      <c r="FU142" s="320">
        <v>0</v>
      </c>
      <c r="FV142" s="320">
        <v>585</v>
      </c>
      <c r="FW142" s="320">
        <v>15267</v>
      </c>
      <c r="FX142" s="320">
        <v>1773</v>
      </c>
      <c r="FY142" s="320">
        <v>41799</v>
      </c>
      <c r="FZ142" s="320">
        <v>786513</v>
      </c>
      <c r="GA142" s="320">
        <v>0</v>
      </c>
      <c r="GB142" s="320">
        <v>15733</v>
      </c>
      <c r="GC142" s="320">
        <v>38247</v>
      </c>
      <c r="GD142" s="320">
        <v>2495</v>
      </c>
      <c r="GE142" s="320">
        <v>271</v>
      </c>
      <c r="GF142" s="320">
        <v>0</v>
      </c>
      <c r="GG142" s="320">
        <v>56746</v>
      </c>
      <c r="GH142" s="320">
        <v>0</v>
      </c>
      <c r="GI142" s="320">
        <v>362</v>
      </c>
      <c r="GJ142" s="320">
        <v>145904</v>
      </c>
      <c r="GK142" s="320">
        <v>132237</v>
      </c>
      <c r="GL142" s="320">
        <v>86741</v>
      </c>
      <c r="GM142" s="320">
        <v>0</v>
      </c>
      <c r="GN142" s="320">
        <v>3415</v>
      </c>
      <c r="GO142" s="320">
        <v>368659</v>
      </c>
      <c r="GP142" s="320">
        <v>361108</v>
      </c>
      <c r="GQ142" s="320">
        <v>28539</v>
      </c>
      <c r="GR142" s="320">
        <v>332569</v>
      </c>
      <c r="GS142" s="320">
        <v>361108</v>
      </c>
      <c r="GT142" s="320">
        <v>186602</v>
      </c>
      <c r="GU142" s="320">
        <v>15267</v>
      </c>
      <c r="GV142" s="325">
        <f t="shared" si="62"/>
        <v>234711</v>
      </c>
      <c r="GW142" s="325">
        <f t="shared" si="63"/>
        <v>23773</v>
      </c>
      <c r="GX142" s="325">
        <f t="shared" si="64"/>
        <v>210938</v>
      </c>
      <c r="GY142" s="315">
        <v>14149</v>
      </c>
      <c r="GZ142" s="315">
        <v>11772</v>
      </c>
      <c r="HA142" s="315">
        <v>2377</v>
      </c>
      <c r="HB142" s="323">
        <f t="shared" si="59"/>
        <v>29624</v>
      </c>
      <c r="HC142" s="315"/>
      <c r="HD142" s="315"/>
      <c r="HE142" s="315"/>
      <c r="HF142" s="315"/>
      <c r="HG142" s="315"/>
      <c r="HH142" s="315"/>
      <c r="HI142" s="315"/>
      <c r="HJ142" s="315"/>
      <c r="HK142" s="315"/>
      <c r="HL142" s="315"/>
      <c r="HM142" s="315"/>
      <c r="HN142" s="315"/>
      <c r="HO142" s="315"/>
      <c r="HP142" s="315"/>
      <c r="HQ142" s="315"/>
      <c r="HR142" s="315"/>
      <c r="HS142" s="315"/>
      <c r="HT142" s="315"/>
      <c r="HU142" s="315"/>
      <c r="HV142" s="315"/>
      <c r="HW142" s="315"/>
      <c r="HX142" s="315"/>
      <c r="HY142" s="315"/>
      <c r="HZ142" s="315"/>
      <c r="IA142" s="315"/>
      <c r="IB142" s="315"/>
      <c r="IC142" s="315"/>
      <c r="ID142" s="315"/>
      <c r="IE142" s="315"/>
      <c r="IF142" s="315"/>
      <c r="IG142" s="315"/>
      <c r="IH142" s="315"/>
      <c r="II142" s="315"/>
      <c r="IJ142" s="315"/>
      <c r="IK142" s="315"/>
      <c r="IL142" s="315"/>
      <c r="IM142" s="315"/>
      <c r="IN142" s="315"/>
      <c r="IO142" s="315"/>
      <c r="IP142" s="315"/>
      <c r="IQ142" s="315"/>
      <c r="IR142" s="315"/>
      <c r="IS142" s="315"/>
      <c r="IT142" s="315"/>
      <c r="IU142" s="315"/>
      <c r="IV142" s="315"/>
      <c r="IW142" s="315"/>
      <c r="IX142" s="315"/>
      <c r="IY142" s="315"/>
      <c r="IZ142" s="315"/>
      <c r="JA142" s="315"/>
      <c r="JB142" s="315"/>
      <c r="JC142" s="315"/>
      <c r="JD142" s="315"/>
      <c r="JE142" s="315"/>
      <c r="JF142" s="315"/>
      <c r="JG142" s="315"/>
      <c r="JH142" s="315"/>
      <c r="JI142" s="315"/>
      <c r="JJ142" s="315"/>
      <c r="JK142" s="315"/>
      <c r="JL142" s="315"/>
      <c r="JM142" s="315"/>
      <c r="JN142" s="315"/>
      <c r="JO142" s="315"/>
      <c r="JP142" s="315"/>
      <c r="JQ142" s="315"/>
      <c r="JR142" s="315"/>
      <c r="JS142" s="315"/>
      <c r="JT142" s="315"/>
      <c r="JU142" s="315"/>
      <c r="JV142" s="315"/>
      <c r="JW142" s="315"/>
      <c r="JX142" s="315"/>
      <c r="JY142" s="315"/>
      <c r="JZ142" s="315"/>
      <c r="KA142" s="315"/>
      <c r="KB142" s="315"/>
      <c r="KC142" s="315"/>
      <c r="KD142" s="315"/>
      <c r="KE142" s="315"/>
      <c r="KF142" s="315"/>
      <c r="KG142" s="315"/>
      <c r="KH142" s="315"/>
      <c r="KI142" s="315"/>
      <c r="KJ142" s="315"/>
      <c r="KK142" s="315"/>
      <c r="KL142" s="315"/>
      <c r="KM142" s="315"/>
      <c r="KN142" s="315"/>
      <c r="KO142" s="315"/>
      <c r="KP142" s="315"/>
      <c r="KQ142" s="315"/>
      <c r="KR142" s="315"/>
      <c r="KS142" s="315"/>
      <c r="KT142" s="315"/>
      <c r="KU142" s="315"/>
      <c r="KV142" s="315"/>
      <c r="KW142" s="315"/>
      <c r="KX142" s="315"/>
      <c r="KY142" s="315"/>
      <c r="KZ142" s="315"/>
      <c r="LA142" s="315"/>
      <c r="LB142" s="315"/>
      <c r="LC142" s="315"/>
      <c r="LD142" s="315"/>
      <c r="LE142" s="315"/>
      <c r="LF142" s="315"/>
      <c r="LG142" s="315"/>
      <c r="LH142" s="315"/>
      <c r="LI142" s="315"/>
      <c r="LJ142" s="315"/>
      <c r="LK142" s="315"/>
      <c r="LL142" s="315"/>
      <c r="LM142" s="315"/>
      <c r="LN142" s="315"/>
      <c r="LO142" s="315"/>
      <c r="LP142" s="315"/>
      <c r="LQ142" s="315"/>
      <c r="LR142" s="315"/>
      <c r="LS142" s="315"/>
      <c r="LT142" s="315"/>
      <c r="LU142" s="315"/>
      <c r="LV142" s="315"/>
      <c r="LW142" s="315"/>
      <c r="LX142" s="315"/>
      <c r="LY142" s="315"/>
      <c r="LZ142" s="315"/>
      <c r="MA142" s="315"/>
      <c r="MB142" s="315"/>
      <c r="MC142" s="315"/>
      <c r="MD142" s="315"/>
      <c r="ME142" s="315"/>
      <c r="MF142" s="315"/>
      <c r="MG142" s="315"/>
      <c r="MH142" s="315"/>
      <c r="MI142" s="315"/>
      <c r="MJ142" s="315"/>
      <c r="MK142" s="315"/>
      <c r="ML142" s="315"/>
      <c r="MM142" s="315"/>
      <c r="MN142" s="315"/>
      <c r="MO142" s="315"/>
      <c r="MP142" s="315"/>
      <c r="MQ142" s="315"/>
      <c r="MR142" s="315"/>
      <c r="MS142" s="315"/>
      <c r="MT142" s="315"/>
      <c r="MU142" s="315"/>
      <c r="MV142" s="315"/>
      <c r="MW142" s="315"/>
      <c r="MX142" s="315"/>
      <c r="MY142" s="315"/>
      <c r="MZ142" s="315"/>
      <c r="NA142" s="315"/>
      <c r="NB142" s="315"/>
      <c r="NC142" s="315"/>
      <c r="ND142" s="315"/>
      <c r="NE142" s="315"/>
      <c r="NF142" s="315"/>
      <c r="NG142" s="315"/>
      <c r="NH142" s="315"/>
      <c r="NI142" s="315"/>
      <c r="NJ142" s="315"/>
      <c r="NK142" s="315"/>
      <c r="NL142" s="315"/>
      <c r="NM142" s="315"/>
      <c r="NN142" s="315"/>
      <c r="NO142" s="315"/>
      <c r="NP142" s="315"/>
      <c r="NQ142" s="315"/>
      <c r="NR142" s="315"/>
      <c r="NS142" s="315"/>
      <c r="NT142" s="315"/>
      <c r="NU142" s="315"/>
      <c r="NV142" s="315"/>
      <c r="NW142" s="315"/>
      <c r="NX142" s="315"/>
      <c r="NY142" s="315"/>
      <c r="NZ142" s="315"/>
      <c r="OA142" s="315"/>
      <c r="OB142" s="315"/>
      <c r="OC142" s="315"/>
      <c r="OD142" s="315"/>
      <c r="OE142" s="315"/>
      <c r="OF142" s="315"/>
      <c r="OG142" s="315"/>
      <c r="OH142" s="315"/>
      <c r="OI142" s="315"/>
      <c r="OJ142" s="315"/>
      <c r="OK142" s="315"/>
      <c r="OL142" s="315"/>
      <c r="OM142" s="315"/>
      <c r="ON142" s="315"/>
      <c r="OO142" s="315"/>
      <c r="OP142" s="315"/>
      <c r="OQ142" s="315"/>
      <c r="OR142" s="315"/>
      <c r="OS142" s="315"/>
      <c r="OT142" s="315"/>
      <c r="OU142" s="315"/>
      <c r="OV142" s="315"/>
      <c r="OW142" s="315"/>
      <c r="OX142" s="315"/>
      <c r="OY142" s="315"/>
      <c r="OZ142" s="315"/>
      <c r="PA142" s="315"/>
      <c r="PB142" s="315"/>
      <c r="PC142" s="315"/>
      <c r="PD142" s="315"/>
      <c r="PE142" s="315"/>
      <c r="PF142" s="315"/>
      <c r="PG142" s="315"/>
      <c r="PH142" s="315"/>
      <c r="PI142" s="315"/>
      <c r="PJ142" s="315"/>
      <c r="PK142" s="315"/>
      <c r="PL142" s="315"/>
      <c r="PM142" s="315"/>
      <c r="PN142" s="315"/>
      <c r="PO142" s="315"/>
      <c r="PP142" s="315"/>
      <c r="PQ142" s="315"/>
      <c r="PR142" s="315"/>
      <c r="PS142" s="315"/>
      <c r="PT142" s="315"/>
      <c r="PU142" s="315"/>
      <c r="PV142" s="315"/>
      <c r="PW142" s="315"/>
      <c r="PX142" s="315"/>
      <c r="PY142" s="315"/>
      <c r="PZ142" s="315"/>
      <c r="QA142" s="315"/>
      <c r="QB142" s="315"/>
      <c r="QC142" s="315"/>
      <c r="QD142" s="315"/>
      <c r="QE142" s="315"/>
      <c r="QF142" s="315"/>
      <c r="QG142" s="315"/>
      <c r="QH142" s="315"/>
      <c r="QI142" s="315"/>
      <c r="QJ142" s="315"/>
      <c r="QK142" s="315"/>
      <c r="QL142" s="315"/>
      <c r="QM142" s="315"/>
      <c r="QN142" s="315"/>
      <c r="QO142" s="315"/>
      <c r="QP142" s="315"/>
      <c r="QQ142" s="315"/>
      <c r="QR142" s="315"/>
      <c r="QS142" s="315"/>
      <c r="QT142" s="315"/>
      <c r="QU142" s="315"/>
      <c r="QV142" s="315"/>
      <c r="QW142" s="315"/>
      <c r="QX142" s="315"/>
      <c r="QY142" s="315"/>
      <c r="QZ142" s="315"/>
      <c r="RA142" s="315"/>
      <c r="RB142" s="315"/>
      <c r="RC142" s="315"/>
      <c r="RD142" s="315"/>
      <c r="RE142" s="315"/>
      <c r="RF142" s="315"/>
      <c r="RG142" s="315"/>
      <c r="RH142" s="315"/>
      <c r="RI142" s="315"/>
      <c r="RJ142" s="315"/>
      <c r="RK142" s="315"/>
      <c r="RL142" s="315"/>
      <c r="RM142" s="315"/>
      <c r="RN142" s="315"/>
      <c r="RO142" s="315"/>
      <c r="RP142" s="315"/>
      <c r="RQ142" s="315"/>
      <c r="RR142" s="315"/>
      <c r="RS142" s="315"/>
      <c r="RT142" s="315"/>
      <c r="RU142" s="315"/>
      <c r="RV142" s="315"/>
      <c r="RW142" s="315"/>
      <c r="RX142" s="315"/>
      <c r="RY142" s="315"/>
      <c r="RZ142" s="315"/>
      <c r="SA142" s="315"/>
      <c r="SB142" s="315"/>
      <c r="SC142" s="315"/>
      <c r="SD142" s="315"/>
      <c r="SE142" s="315"/>
      <c r="SF142" s="315"/>
      <c r="SG142" s="315"/>
      <c r="SH142" s="315"/>
      <c r="SI142" s="315"/>
      <c r="SJ142" s="315"/>
      <c r="SK142" s="315"/>
      <c r="SL142" s="315"/>
      <c r="SM142" s="315"/>
      <c r="SN142" s="315"/>
      <c r="SO142" s="315"/>
      <c r="SP142" s="315"/>
      <c r="SQ142" s="315"/>
      <c r="SR142" s="315"/>
      <c r="SS142" s="315"/>
      <c r="ST142" s="315"/>
      <c r="SU142" s="315"/>
      <c r="SV142" s="315"/>
      <c r="SW142" s="315"/>
      <c r="SX142" s="315"/>
      <c r="SY142" s="315"/>
      <c r="SZ142" s="315"/>
      <c r="TA142" s="315"/>
      <c r="TB142" s="315"/>
      <c r="TC142" s="315"/>
      <c r="TD142" s="315"/>
      <c r="TE142" s="315"/>
      <c r="TF142" s="315"/>
      <c r="TG142" s="315"/>
      <c r="TH142" s="315"/>
      <c r="TI142" s="315"/>
      <c r="TJ142" s="315"/>
      <c r="TK142" s="315"/>
      <c r="TL142" s="315"/>
      <c r="TM142" s="315"/>
      <c r="TN142" s="315"/>
      <c r="TO142" s="315"/>
      <c r="TP142" s="315"/>
      <c r="TQ142" s="315"/>
      <c r="TR142" s="315"/>
      <c r="TS142" s="315"/>
      <c r="TT142" s="315"/>
      <c r="TU142" s="315"/>
      <c r="TV142" s="315"/>
      <c r="TW142" s="315"/>
      <c r="TX142" s="315"/>
      <c r="TY142" s="315"/>
      <c r="TZ142" s="315"/>
      <c r="UA142" s="315"/>
      <c r="UB142" s="315"/>
      <c r="UC142" s="315"/>
      <c r="UD142" s="315"/>
    </row>
    <row r="143" spans="1:550">
      <c r="A143" s="28" t="s">
        <v>642</v>
      </c>
      <c r="B143" s="28" t="s">
        <v>633</v>
      </c>
      <c r="C143" s="29" t="s">
        <v>242</v>
      </c>
      <c r="D143" s="29" t="s">
        <v>253</v>
      </c>
      <c r="E143" s="105" t="s">
        <v>186</v>
      </c>
      <c r="F143" s="31">
        <v>12</v>
      </c>
      <c r="G143" s="320">
        <v>103050</v>
      </c>
      <c r="H143" s="320">
        <v>44384</v>
      </c>
      <c r="I143" s="320">
        <v>3600</v>
      </c>
      <c r="J143" s="320">
        <v>13865</v>
      </c>
      <c r="K143" s="320">
        <v>216489</v>
      </c>
      <c r="L143" s="320">
        <v>241058</v>
      </c>
      <c r="M143" s="320">
        <v>16653</v>
      </c>
      <c r="N143" s="320">
        <v>-17798</v>
      </c>
      <c r="O143" s="320">
        <v>21929.027600000001</v>
      </c>
      <c r="P143" s="320">
        <v>4131.0276000000013</v>
      </c>
      <c r="Q143" s="320">
        <v>667</v>
      </c>
      <c r="R143" s="320">
        <v>4798.0276000000013</v>
      </c>
      <c r="S143" s="320">
        <v>21451.027600000001</v>
      </c>
      <c r="T143" s="320">
        <v>4041</v>
      </c>
      <c r="U143" s="320">
        <v>-2254</v>
      </c>
      <c r="V143" s="320">
        <v>3872</v>
      </c>
      <c r="W143" s="320">
        <v>1618</v>
      </c>
      <c r="X143" s="320">
        <v>-995</v>
      </c>
      <c r="Y143" s="320">
        <v>623</v>
      </c>
      <c r="Z143" s="320">
        <v>4664</v>
      </c>
      <c r="AA143" s="320">
        <v>0</v>
      </c>
      <c r="AB143" s="320">
        <v>0</v>
      </c>
      <c r="AC143" s="320">
        <v>0</v>
      </c>
      <c r="AD143" s="320">
        <v>0</v>
      </c>
      <c r="AE143" s="320">
        <v>0</v>
      </c>
      <c r="AF143" s="320">
        <v>0</v>
      </c>
      <c r="AG143" s="320">
        <v>0</v>
      </c>
      <c r="AH143" s="320">
        <v>0</v>
      </c>
      <c r="AI143" s="320">
        <v>2589</v>
      </c>
      <c r="AJ143" s="320">
        <v>0</v>
      </c>
      <c r="AK143" s="320">
        <v>2589</v>
      </c>
      <c r="AL143" s="320">
        <v>0</v>
      </c>
      <c r="AM143" s="320">
        <v>0</v>
      </c>
      <c r="AN143" s="320">
        <v>0</v>
      </c>
      <c r="AO143" s="320">
        <v>1395</v>
      </c>
      <c r="AP143" s="320">
        <v>328</v>
      </c>
      <c r="AQ143" s="320">
        <v>1723</v>
      </c>
      <c r="AR143" s="320">
        <v>0</v>
      </c>
      <c r="AS143" s="320">
        <v>0</v>
      </c>
      <c r="AT143" s="320">
        <v>0</v>
      </c>
      <c r="AU143" s="320">
        <v>24678</v>
      </c>
      <c r="AV143" s="320">
        <v>-20052</v>
      </c>
      <c r="AW143" s="320">
        <v>0</v>
      </c>
      <c r="AX143" s="320">
        <v>25801.027600000001</v>
      </c>
      <c r="AY143" s="320">
        <v>5749.0276000000013</v>
      </c>
      <c r="AZ143" s="320">
        <v>0</v>
      </c>
      <c r="BA143" s="320">
        <v>5749.0276000000013</v>
      </c>
      <c r="BB143" s="320">
        <v>30427.027600000001</v>
      </c>
      <c r="BC143" s="315">
        <v>22089</v>
      </c>
      <c r="BD143" s="315">
        <v>2589</v>
      </c>
      <c r="BE143" s="315">
        <v>27838.027600000001</v>
      </c>
      <c r="BF143" s="315">
        <v>2589</v>
      </c>
      <c r="BG143" s="315">
        <v>5749.0276000000013</v>
      </c>
      <c r="BH143" s="315">
        <v>0</v>
      </c>
      <c r="BI143" s="320">
        <v>205913</v>
      </c>
      <c r="BJ143" s="320">
        <v>185026</v>
      </c>
      <c r="BK143" s="320">
        <v>-25801</v>
      </c>
      <c r="BL143" s="320">
        <v>159225</v>
      </c>
      <c r="BM143" s="320">
        <v>159225</v>
      </c>
      <c r="BN143" s="320">
        <v>365138</v>
      </c>
      <c r="BO143" s="320">
        <v>106460</v>
      </c>
      <c r="BP143" s="320">
        <v>4007</v>
      </c>
      <c r="BQ143" s="320">
        <v>102453</v>
      </c>
      <c r="BR143" s="320">
        <v>12080</v>
      </c>
      <c r="BS143" s="320">
        <v>877</v>
      </c>
      <c r="BT143" s="320">
        <v>11203</v>
      </c>
      <c r="BU143" s="320">
        <v>34650</v>
      </c>
      <c r="BV143" s="320">
        <v>30141</v>
      </c>
      <c r="BW143" s="320">
        <v>4509</v>
      </c>
      <c r="BX143" s="320">
        <v>27894</v>
      </c>
      <c r="BY143" s="320">
        <v>2153</v>
      </c>
      <c r="BZ143" s="320">
        <v>25741</v>
      </c>
      <c r="CA143" s="320">
        <v>5393</v>
      </c>
      <c r="CB143" s="320">
        <v>2127</v>
      </c>
      <c r="CC143" s="320">
        <v>3266</v>
      </c>
      <c r="CD143" s="320">
        <v>11089</v>
      </c>
      <c r="CE143" s="320">
        <v>535</v>
      </c>
      <c r="CF143" s="320">
        <v>10554</v>
      </c>
      <c r="CG143" s="320">
        <v>0</v>
      </c>
      <c r="CH143" s="320">
        <v>0</v>
      </c>
      <c r="CI143" s="320">
        <v>0</v>
      </c>
      <c r="CJ143" s="320">
        <v>81067</v>
      </c>
      <c r="CK143" s="320">
        <v>10025</v>
      </c>
      <c r="CL143" s="320">
        <v>71042</v>
      </c>
      <c r="CM143" s="320">
        <v>0</v>
      </c>
      <c r="CN143" s="320">
        <v>0</v>
      </c>
      <c r="CO143" s="320">
        <v>0</v>
      </c>
      <c r="CP143" s="320">
        <v>7959</v>
      </c>
      <c r="CQ143" s="320">
        <v>4580</v>
      </c>
      <c r="CR143" s="320">
        <v>3379</v>
      </c>
      <c r="CS143" s="320">
        <v>1876</v>
      </c>
      <c r="CT143" s="320">
        <v>0</v>
      </c>
      <c r="CU143" s="320">
        <v>1876</v>
      </c>
      <c r="CV143" s="320">
        <v>1385</v>
      </c>
      <c r="CW143" s="320">
        <v>0</v>
      </c>
      <c r="CX143" s="320">
        <v>1385</v>
      </c>
      <c r="CY143" s="320"/>
      <c r="CZ143" s="320"/>
      <c r="DA143" s="320"/>
      <c r="DB143" s="320"/>
      <c r="DC143" s="320"/>
      <c r="DD143" s="320">
        <v>0</v>
      </c>
      <c r="DE143" s="320"/>
      <c r="DF143" s="320"/>
      <c r="DG143" s="320">
        <v>669</v>
      </c>
      <c r="DH143" s="320"/>
      <c r="DI143" s="320">
        <v>669</v>
      </c>
      <c r="DJ143" s="320">
        <v>0</v>
      </c>
      <c r="DK143" s="320">
        <v>0</v>
      </c>
      <c r="DL143" s="320">
        <v>0</v>
      </c>
      <c r="DM143" s="320">
        <v>0</v>
      </c>
      <c r="DN143" s="320">
        <v>290522</v>
      </c>
      <c r="DO143" s="320">
        <v>54445</v>
      </c>
      <c r="DP143" s="320">
        <v>236077</v>
      </c>
      <c r="DQ143" s="320">
        <v>25461</v>
      </c>
      <c r="DR143" s="320">
        <v>25594</v>
      </c>
      <c r="DS143" s="320">
        <v>-133</v>
      </c>
      <c r="DT143" s="320">
        <v>315983</v>
      </c>
      <c r="DU143" s="320">
        <v>80039</v>
      </c>
      <c r="DV143" s="320">
        <v>235944</v>
      </c>
      <c r="DW143" s="320">
        <v>546.56352000000004</v>
      </c>
      <c r="DX143" s="320">
        <v>0</v>
      </c>
      <c r="DY143" s="320">
        <v>546.56352000000004</v>
      </c>
      <c r="DZ143" s="320">
        <v>0</v>
      </c>
      <c r="EA143" s="320">
        <v>16487</v>
      </c>
      <c r="EB143" s="320">
        <v>507</v>
      </c>
      <c r="EC143" s="320">
        <v>5582</v>
      </c>
      <c r="ED143" s="320">
        <v>0</v>
      </c>
      <c r="EE143" s="320">
        <v>0</v>
      </c>
      <c r="EF143" s="320">
        <v>21562</v>
      </c>
      <c r="EG143" s="320">
        <v>147620</v>
      </c>
      <c r="EH143" s="320">
        <v>26079</v>
      </c>
      <c r="EI143" s="320">
        <v>42790</v>
      </c>
      <c r="EJ143" s="320">
        <v>20418</v>
      </c>
      <c r="EK143" s="320">
        <v>236907</v>
      </c>
      <c r="EL143" s="320">
        <v>-20052.436480000004</v>
      </c>
      <c r="EM143" s="320">
        <v>116543</v>
      </c>
      <c r="EN143" s="320">
        <v>1005</v>
      </c>
      <c r="EO143" s="320">
        <v>67478</v>
      </c>
      <c r="EP143" s="320">
        <v>0</v>
      </c>
      <c r="EQ143" s="320">
        <v>164973.56352</v>
      </c>
      <c r="ER143" s="323">
        <f t="shared" si="50"/>
        <v>338052</v>
      </c>
      <c r="ES143" s="323">
        <f t="shared" si="51"/>
        <v>317999.56351999997</v>
      </c>
      <c r="ET143" s="323">
        <f t="shared" si="52"/>
        <v>317999.56351999997</v>
      </c>
      <c r="EU143" s="323">
        <f t="shared" si="60"/>
        <v>20052.436480000033</v>
      </c>
      <c r="EV143" s="323">
        <f t="shared" si="53"/>
        <v>81092.563519999996</v>
      </c>
      <c r="EW143" s="323">
        <f t="shared" si="54"/>
        <v>55498.563519999996</v>
      </c>
      <c r="EX143" s="323">
        <f t="shared" si="55"/>
        <v>55498.563519999996</v>
      </c>
      <c r="EY143" s="323">
        <f t="shared" si="56"/>
        <v>71042</v>
      </c>
      <c r="EZ143" s="323">
        <f t="shared" si="57"/>
        <v>60111</v>
      </c>
      <c r="FA143" s="323">
        <f t="shared" si="58"/>
        <v>55735</v>
      </c>
      <c r="FB143" s="323">
        <f t="shared" si="61"/>
        <v>4376</v>
      </c>
      <c r="FC143" s="320">
        <v>337796</v>
      </c>
      <c r="FD143" s="320">
        <v>470797</v>
      </c>
      <c r="FE143" s="320">
        <v>8691</v>
      </c>
      <c r="FF143" s="320">
        <v>61638</v>
      </c>
      <c r="FG143" s="320">
        <v>14449</v>
      </c>
      <c r="FH143" s="320">
        <v>2242</v>
      </c>
      <c r="FI143" s="320">
        <v>4136</v>
      </c>
      <c r="FJ143" s="320">
        <v>899749</v>
      </c>
      <c r="FK143" s="320">
        <v>801</v>
      </c>
      <c r="FL143" s="320">
        <v>0</v>
      </c>
      <c r="FM143" s="320">
        <v>0</v>
      </c>
      <c r="FN143" s="320">
        <v>0</v>
      </c>
      <c r="FO143" s="320">
        <v>3770</v>
      </c>
      <c r="FP143" s="320">
        <v>11454</v>
      </c>
      <c r="FQ143" s="320">
        <v>915774</v>
      </c>
      <c r="FR143" s="320">
        <v>2</v>
      </c>
      <c r="FS143" s="320">
        <v>0</v>
      </c>
      <c r="FT143" s="320">
        <v>898</v>
      </c>
      <c r="FU143" s="320">
        <v>0</v>
      </c>
      <c r="FV143" s="320">
        <v>622</v>
      </c>
      <c r="FW143" s="320">
        <v>15408</v>
      </c>
      <c r="FX143" s="320">
        <v>5881</v>
      </c>
      <c r="FY143" s="320">
        <v>22811</v>
      </c>
      <c r="FZ143" s="320">
        <v>938585</v>
      </c>
      <c r="GA143" s="320">
        <v>0</v>
      </c>
      <c r="GB143" s="320">
        <v>14658</v>
      </c>
      <c r="GC143" s="320">
        <v>28200</v>
      </c>
      <c r="GD143" s="320">
        <v>0</v>
      </c>
      <c r="GE143" s="320">
        <v>0</v>
      </c>
      <c r="GF143" s="320">
        <v>0</v>
      </c>
      <c r="GG143" s="320">
        <v>42858</v>
      </c>
      <c r="GH143" s="320">
        <v>0</v>
      </c>
      <c r="GI143" s="320">
        <v>4306</v>
      </c>
      <c r="GJ143" s="320">
        <v>114995</v>
      </c>
      <c r="GK143" s="320">
        <v>325119</v>
      </c>
      <c r="GL143" s="320">
        <v>55662</v>
      </c>
      <c r="GM143" s="320">
        <v>0</v>
      </c>
      <c r="GN143" s="320">
        <v>80</v>
      </c>
      <c r="GO143" s="320">
        <v>500162</v>
      </c>
      <c r="GP143" s="320">
        <v>395565</v>
      </c>
      <c r="GQ143" s="320">
        <v>30427</v>
      </c>
      <c r="GR143" s="320">
        <v>365138</v>
      </c>
      <c r="GS143" s="320">
        <v>395565</v>
      </c>
      <c r="GT143" s="320">
        <v>337796</v>
      </c>
      <c r="GU143" s="320">
        <v>15408</v>
      </c>
      <c r="GV143" s="325">
        <f t="shared" si="62"/>
        <v>395439</v>
      </c>
      <c r="GW143" s="325">
        <f t="shared" si="63"/>
        <v>5883</v>
      </c>
      <c r="GX143" s="325">
        <f t="shared" si="64"/>
        <v>389556</v>
      </c>
      <c r="GY143" s="315">
        <v>13399</v>
      </c>
      <c r="GZ143" s="315">
        <v>10733</v>
      </c>
      <c r="HA143" s="315">
        <v>2666</v>
      </c>
      <c r="HB143" s="323">
        <f t="shared" si="59"/>
        <v>29886</v>
      </c>
      <c r="HC143" s="315"/>
      <c r="HD143" s="315"/>
      <c r="HE143" s="315"/>
      <c r="HF143" s="315"/>
      <c r="HG143" s="315"/>
      <c r="HH143" s="315"/>
      <c r="HI143" s="315"/>
      <c r="HJ143" s="315"/>
      <c r="HK143" s="315"/>
      <c r="HL143" s="315"/>
      <c r="HM143" s="315"/>
      <c r="HN143" s="315"/>
      <c r="HO143" s="315"/>
      <c r="HP143" s="315"/>
      <c r="HQ143" s="315"/>
      <c r="HR143" s="315"/>
      <c r="HS143" s="315"/>
      <c r="HT143" s="315"/>
      <c r="HU143" s="315"/>
      <c r="HV143" s="315"/>
      <c r="HW143" s="315"/>
      <c r="HX143" s="315"/>
      <c r="HY143" s="315"/>
      <c r="HZ143" s="315"/>
      <c r="IA143" s="315"/>
      <c r="IB143" s="315"/>
      <c r="IC143" s="315"/>
      <c r="ID143" s="315"/>
      <c r="IE143" s="315"/>
      <c r="IF143" s="315"/>
      <c r="IG143" s="315"/>
      <c r="IH143" s="315"/>
      <c r="II143" s="315"/>
      <c r="IJ143" s="315"/>
      <c r="IK143" s="315"/>
      <c r="IL143" s="315"/>
      <c r="IM143" s="315"/>
      <c r="IN143" s="315"/>
      <c r="IO143" s="315"/>
      <c r="IP143" s="315"/>
      <c r="IQ143" s="315"/>
      <c r="IR143" s="315"/>
      <c r="IS143" s="315"/>
      <c r="IT143" s="315"/>
      <c r="IU143" s="315"/>
      <c r="IV143" s="315"/>
      <c r="IW143" s="315"/>
      <c r="IX143" s="315"/>
      <c r="IY143" s="315"/>
      <c r="IZ143" s="315"/>
      <c r="JA143" s="315"/>
      <c r="JB143" s="315"/>
      <c r="JC143" s="315"/>
      <c r="JD143" s="315"/>
      <c r="JE143" s="315"/>
      <c r="JF143" s="315"/>
      <c r="JG143" s="315"/>
      <c r="JH143" s="315"/>
      <c r="JI143" s="315"/>
      <c r="JJ143" s="315"/>
      <c r="JK143" s="315"/>
      <c r="JL143" s="315"/>
      <c r="JM143" s="315"/>
      <c r="JN143" s="315"/>
      <c r="JO143" s="315"/>
      <c r="JP143" s="315"/>
      <c r="JQ143" s="315"/>
      <c r="JR143" s="315"/>
      <c r="JS143" s="315"/>
      <c r="JT143" s="315"/>
      <c r="JU143" s="315"/>
      <c r="JV143" s="315"/>
      <c r="JW143" s="315"/>
      <c r="JX143" s="315"/>
      <c r="JY143" s="315"/>
      <c r="JZ143" s="315"/>
      <c r="KA143" s="315"/>
      <c r="KB143" s="315"/>
      <c r="KC143" s="315"/>
      <c r="KD143" s="315"/>
      <c r="KE143" s="315"/>
      <c r="KF143" s="315"/>
      <c r="KG143" s="315"/>
      <c r="KH143" s="315"/>
      <c r="KI143" s="315"/>
      <c r="KJ143" s="315"/>
      <c r="KK143" s="315"/>
      <c r="KL143" s="315"/>
      <c r="KM143" s="315"/>
      <c r="KN143" s="315"/>
      <c r="KO143" s="315"/>
      <c r="KP143" s="315"/>
      <c r="KQ143" s="315"/>
      <c r="KR143" s="315"/>
      <c r="KS143" s="315"/>
      <c r="KT143" s="315"/>
      <c r="KU143" s="315"/>
      <c r="KV143" s="315"/>
      <c r="KW143" s="315"/>
      <c r="KX143" s="315"/>
      <c r="KY143" s="315"/>
      <c r="KZ143" s="315"/>
      <c r="LA143" s="315"/>
      <c r="LB143" s="315"/>
      <c r="LC143" s="315"/>
      <c r="LD143" s="315"/>
      <c r="LE143" s="315"/>
      <c r="LF143" s="315"/>
      <c r="LG143" s="315"/>
      <c r="LH143" s="315"/>
      <c r="LI143" s="315"/>
      <c r="LJ143" s="315"/>
      <c r="LK143" s="315"/>
      <c r="LL143" s="315"/>
      <c r="LM143" s="315"/>
      <c r="LN143" s="315"/>
      <c r="LO143" s="315"/>
      <c r="LP143" s="315"/>
      <c r="LQ143" s="315"/>
      <c r="LR143" s="315"/>
      <c r="LS143" s="315"/>
      <c r="LT143" s="315"/>
      <c r="LU143" s="315"/>
      <c r="LV143" s="315"/>
      <c r="LW143" s="315"/>
      <c r="LX143" s="315"/>
      <c r="LY143" s="315"/>
      <c r="LZ143" s="315"/>
      <c r="MA143" s="315"/>
      <c r="MB143" s="315"/>
      <c r="MC143" s="315"/>
      <c r="MD143" s="315"/>
      <c r="ME143" s="315"/>
      <c r="MF143" s="315"/>
      <c r="MG143" s="315"/>
      <c r="MH143" s="315"/>
      <c r="MI143" s="315"/>
      <c r="MJ143" s="315"/>
      <c r="MK143" s="315"/>
      <c r="ML143" s="315"/>
      <c r="MM143" s="315"/>
      <c r="MN143" s="315"/>
      <c r="MO143" s="315"/>
      <c r="MP143" s="315"/>
      <c r="MQ143" s="315"/>
      <c r="MR143" s="315"/>
      <c r="MS143" s="315"/>
      <c r="MT143" s="315"/>
      <c r="MU143" s="315"/>
      <c r="MV143" s="315"/>
      <c r="MW143" s="315"/>
      <c r="MX143" s="315"/>
      <c r="MY143" s="315"/>
      <c r="MZ143" s="315"/>
      <c r="NA143" s="315"/>
      <c r="NB143" s="315"/>
      <c r="NC143" s="315"/>
      <c r="ND143" s="315"/>
      <c r="NE143" s="315"/>
      <c r="NF143" s="315"/>
      <c r="NG143" s="315"/>
      <c r="NH143" s="315"/>
      <c r="NI143" s="315"/>
      <c r="NJ143" s="315"/>
      <c r="NK143" s="315"/>
      <c r="NL143" s="315"/>
      <c r="NM143" s="315"/>
      <c r="NN143" s="315"/>
      <c r="NO143" s="315"/>
      <c r="NP143" s="315"/>
      <c r="NQ143" s="315"/>
      <c r="NR143" s="315"/>
      <c r="NS143" s="315"/>
      <c r="NT143" s="315"/>
      <c r="NU143" s="315"/>
      <c r="NV143" s="315"/>
      <c r="NW143" s="315"/>
      <c r="NX143" s="315"/>
      <c r="NY143" s="315"/>
      <c r="NZ143" s="315"/>
      <c r="OA143" s="315"/>
      <c r="OB143" s="315"/>
      <c r="OC143" s="315"/>
      <c r="OD143" s="315"/>
      <c r="OE143" s="315"/>
      <c r="OF143" s="315"/>
      <c r="OG143" s="315"/>
      <c r="OH143" s="315"/>
      <c r="OI143" s="315"/>
      <c r="OJ143" s="315"/>
      <c r="OK143" s="315"/>
      <c r="OL143" s="315"/>
      <c r="OM143" s="315"/>
      <c r="ON143" s="315"/>
      <c r="OO143" s="315"/>
      <c r="OP143" s="315"/>
      <c r="OQ143" s="315"/>
      <c r="OR143" s="315"/>
      <c r="OS143" s="315"/>
      <c r="OT143" s="315"/>
      <c r="OU143" s="315"/>
      <c r="OV143" s="315"/>
      <c r="OW143" s="315"/>
      <c r="OX143" s="315"/>
      <c r="OY143" s="315"/>
      <c r="OZ143" s="315"/>
      <c r="PA143" s="315"/>
      <c r="PB143" s="315"/>
      <c r="PC143" s="315"/>
      <c r="PD143" s="315"/>
      <c r="PE143" s="315"/>
      <c r="PF143" s="315"/>
      <c r="PG143" s="315"/>
      <c r="PH143" s="315"/>
      <c r="PI143" s="315"/>
      <c r="PJ143" s="315"/>
      <c r="PK143" s="315"/>
      <c r="PL143" s="315"/>
      <c r="PM143" s="315"/>
      <c r="PN143" s="315"/>
      <c r="PO143" s="315"/>
      <c r="PP143" s="315"/>
      <c r="PQ143" s="315"/>
      <c r="PR143" s="315"/>
      <c r="PS143" s="315"/>
      <c r="PT143" s="315"/>
      <c r="PU143" s="315"/>
      <c r="PV143" s="315"/>
      <c r="PW143" s="315"/>
      <c r="PX143" s="315"/>
      <c r="PY143" s="315"/>
      <c r="PZ143" s="315"/>
      <c r="QA143" s="315"/>
      <c r="QB143" s="315"/>
      <c r="QC143" s="315"/>
      <c r="QD143" s="315"/>
      <c r="QE143" s="315"/>
      <c r="QF143" s="315"/>
      <c r="QG143" s="315"/>
      <c r="QH143" s="315"/>
      <c r="QI143" s="315"/>
      <c r="QJ143" s="315"/>
      <c r="QK143" s="315"/>
      <c r="QL143" s="315"/>
      <c r="QM143" s="315"/>
      <c r="QN143" s="315"/>
      <c r="QO143" s="315"/>
      <c r="QP143" s="315"/>
      <c r="QQ143" s="315"/>
      <c r="QR143" s="315"/>
      <c r="QS143" s="315"/>
      <c r="QT143" s="315"/>
      <c r="QU143" s="315"/>
      <c r="QV143" s="315"/>
      <c r="QW143" s="315"/>
      <c r="QX143" s="315"/>
      <c r="QY143" s="315"/>
      <c r="QZ143" s="315"/>
      <c r="RA143" s="315"/>
      <c r="RB143" s="315"/>
      <c r="RC143" s="315"/>
      <c r="RD143" s="315"/>
      <c r="RE143" s="315"/>
      <c r="RF143" s="315"/>
      <c r="RG143" s="315"/>
      <c r="RH143" s="315"/>
      <c r="RI143" s="315"/>
      <c r="RJ143" s="315"/>
      <c r="RK143" s="315"/>
      <c r="RL143" s="315"/>
      <c r="RM143" s="315"/>
      <c r="RN143" s="315"/>
      <c r="RO143" s="315"/>
      <c r="RP143" s="315"/>
      <c r="RQ143" s="315"/>
      <c r="RR143" s="315"/>
      <c r="RS143" s="315"/>
      <c r="RT143" s="315"/>
      <c r="RU143" s="315"/>
      <c r="RV143" s="315"/>
      <c r="RW143" s="315"/>
      <c r="RX143" s="315"/>
      <c r="RY143" s="315"/>
      <c r="RZ143" s="315"/>
      <c r="SA143" s="315"/>
      <c r="SB143" s="315"/>
      <c r="SC143" s="315"/>
      <c r="SD143" s="315"/>
      <c r="SE143" s="315"/>
      <c r="SF143" s="315"/>
      <c r="SG143" s="315"/>
      <c r="SH143" s="315"/>
      <c r="SI143" s="315"/>
      <c r="SJ143" s="315"/>
      <c r="SK143" s="315"/>
      <c r="SL143" s="315"/>
      <c r="SM143" s="315"/>
      <c r="SN143" s="315"/>
      <c r="SO143" s="315"/>
      <c r="SP143" s="315"/>
      <c r="SQ143" s="315"/>
      <c r="SR143" s="315"/>
      <c r="SS143" s="315"/>
      <c r="ST143" s="315"/>
      <c r="SU143" s="315"/>
      <c r="SV143" s="315"/>
      <c r="SW143" s="315"/>
      <c r="SX143" s="315"/>
      <c r="SY143" s="315"/>
      <c r="SZ143" s="315"/>
      <c r="TA143" s="315"/>
      <c r="TB143" s="315"/>
      <c r="TC143" s="315"/>
      <c r="TD143" s="315"/>
      <c r="TE143" s="315"/>
      <c r="TF143" s="315"/>
      <c r="TG143" s="315"/>
      <c r="TH143" s="315"/>
      <c r="TI143" s="315"/>
      <c r="TJ143" s="315"/>
      <c r="TK143" s="315"/>
      <c r="TL143" s="315"/>
      <c r="TM143" s="315"/>
      <c r="TN143" s="315"/>
      <c r="TO143" s="315"/>
      <c r="TP143" s="315"/>
      <c r="TQ143" s="315"/>
      <c r="TR143" s="315"/>
      <c r="TS143" s="315"/>
      <c r="TT143" s="315"/>
      <c r="TU143" s="315"/>
      <c r="TV143" s="315"/>
      <c r="TW143" s="315"/>
      <c r="TX143" s="315"/>
      <c r="TY143" s="315"/>
      <c r="TZ143" s="315"/>
      <c r="UA143" s="315"/>
      <c r="UB143" s="315"/>
      <c r="UC143" s="315"/>
      <c r="UD143" s="315"/>
    </row>
    <row r="144" spans="1:550">
      <c r="A144" s="28" t="s">
        <v>643</v>
      </c>
      <c r="B144" s="28" t="s">
        <v>633</v>
      </c>
      <c r="C144" s="29" t="s">
        <v>242</v>
      </c>
      <c r="D144" s="29" t="s">
        <v>254</v>
      </c>
      <c r="E144" s="105" t="s">
        <v>186</v>
      </c>
      <c r="F144" s="31">
        <v>12</v>
      </c>
      <c r="G144" s="320">
        <v>92940</v>
      </c>
      <c r="H144" s="320">
        <v>38270</v>
      </c>
      <c r="I144" s="320">
        <v>3800</v>
      </c>
      <c r="J144" s="320">
        <v>16613</v>
      </c>
      <c r="K144" s="320">
        <v>224140</v>
      </c>
      <c r="L144" s="320">
        <v>234074</v>
      </c>
      <c r="M144" s="320">
        <v>16056</v>
      </c>
      <c r="N144" s="320">
        <v>16809</v>
      </c>
      <c r="O144" s="320">
        <v>-5058</v>
      </c>
      <c r="P144" s="320">
        <v>11751</v>
      </c>
      <c r="Q144" s="320">
        <v>-8886</v>
      </c>
      <c r="R144" s="320">
        <v>2865</v>
      </c>
      <c r="S144" s="320">
        <v>18921</v>
      </c>
      <c r="T144" s="320">
        <v>953</v>
      </c>
      <c r="U144" s="320">
        <v>-2356</v>
      </c>
      <c r="V144" s="320">
        <v>2745</v>
      </c>
      <c r="W144" s="320">
        <v>389</v>
      </c>
      <c r="X144" s="320">
        <v>36</v>
      </c>
      <c r="Y144" s="320">
        <v>425</v>
      </c>
      <c r="Z144" s="320">
        <v>1378</v>
      </c>
      <c r="AA144" s="320">
        <v>25980</v>
      </c>
      <c r="AB144" s="320">
        <v>-4500</v>
      </c>
      <c r="AC144" s="320">
        <v>7445</v>
      </c>
      <c r="AD144" s="320">
        <v>2945</v>
      </c>
      <c r="AE144" s="320">
        <v>28925</v>
      </c>
      <c r="AF144" s="320">
        <v>0</v>
      </c>
      <c r="AG144" s="320">
        <v>0</v>
      </c>
      <c r="AH144" s="320">
        <v>0</v>
      </c>
      <c r="AI144" s="320">
        <v>0</v>
      </c>
      <c r="AJ144" s="320">
        <v>0</v>
      </c>
      <c r="AK144" s="320">
        <v>0</v>
      </c>
      <c r="AL144" s="320">
        <v>9538</v>
      </c>
      <c r="AM144" s="320">
        <v>932</v>
      </c>
      <c r="AN144" s="320">
        <v>10470</v>
      </c>
      <c r="AO144" s="320">
        <v>1441</v>
      </c>
      <c r="AP144" s="320">
        <v>473</v>
      </c>
      <c r="AQ144" s="320">
        <v>1914</v>
      </c>
      <c r="AR144" s="320">
        <v>0</v>
      </c>
      <c r="AS144" s="320">
        <v>0</v>
      </c>
      <c r="AT144" s="320">
        <v>0</v>
      </c>
      <c r="AU144" s="320">
        <v>53968</v>
      </c>
      <c r="AV144" s="320">
        <v>14453</v>
      </c>
      <c r="AW144" s="320">
        <v>0</v>
      </c>
      <c r="AX144" s="320">
        <v>-6813</v>
      </c>
      <c r="AY144" s="320">
        <v>7640</v>
      </c>
      <c r="AZ144" s="320">
        <v>0</v>
      </c>
      <c r="BA144" s="320">
        <v>7640</v>
      </c>
      <c r="BB144" s="320">
        <v>61608</v>
      </c>
      <c r="BC144" s="315">
        <v>27988</v>
      </c>
      <c r="BD144" s="315">
        <v>25980</v>
      </c>
      <c r="BE144" s="315">
        <v>32683</v>
      </c>
      <c r="BF144" s="315">
        <v>28925</v>
      </c>
      <c r="BG144" s="315">
        <v>4695</v>
      </c>
      <c r="BH144" s="315">
        <v>2945</v>
      </c>
      <c r="BI144" s="320">
        <v>177729</v>
      </c>
      <c r="BJ144" s="320">
        <v>75586</v>
      </c>
      <c r="BK144" s="320">
        <v>6813</v>
      </c>
      <c r="BL144" s="320">
        <v>82399</v>
      </c>
      <c r="BM144" s="320">
        <v>82399</v>
      </c>
      <c r="BN144" s="320">
        <v>260128</v>
      </c>
      <c r="BO144" s="320">
        <v>124909</v>
      </c>
      <c r="BP144" s="320">
        <v>13545</v>
      </c>
      <c r="BQ144" s="320">
        <v>111364</v>
      </c>
      <c r="BR144" s="320">
        <v>13620</v>
      </c>
      <c r="BS144" s="320">
        <v>3671</v>
      </c>
      <c r="BT144" s="320">
        <v>9949</v>
      </c>
      <c r="BU144" s="320">
        <v>21937</v>
      </c>
      <c r="BV144" s="320">
        <v>17713</v>
      </c>
      <c r="BW144" s="320">
        <v>4224</v>
      </c>
      <c r="BX144" s="320">
        <v>17053</v>
      </c>
      <c r="BY144" s="320">
        <v>3350</v>
      </c>
      <c r="BZ144" s="320">
        <v>13703</v>
      </c>
      <c r="CA144" s="320">
        <v>4234</v>
      </c>
      <c r="CB144" s="320">
        <v>1727</v>
      </c>
      <c r="CC144" s="320">
        <v>2507</v>
      </c>
      <c r="CD144" s="320">
        <v>14822</v>
      </c>
      <c r="CE144" s="320">
        <v>2239</v>
      </c>
      <c r="CF144" s="320">
        <v>12583</v>
      </c>
      <c r="CG144" s="320">
        <v>23535</v>
      </c>
      <c r="CH144" s="320">
        <v>0</v>
      </c>
      <c r="CI144" s="320">
        <v>23535</v>
      </c>
      <c r="CJ144" s="320">
        <v>59885</v>
      </c>
      <c r="CK144" s="320">
        <v>35675</v>
      </c>
      <c r="CL144" s="320">
        <v>24210</v>
      </c>
      <c r="CM144" s="320">
        <v>0</v>
      </c>
      <c r="CN144" s="320">
        <v>0</v>
      </c>
      <c r="CO144" s="320">
        <v>0</v>
      </c>
      <c r="CP144" s="320">
        <v>4341</v>
      </c>
      <c r="CQ144" s="320">
        <v>3996</v>
      </c>
      <c r="CR144" s="320">
        <v>345</v>
      </c>
      <c r="CS144" s="320">
        <v>2455</v>
      </c>
      <c r="CT144" s="320">
        <v>0</v>
      </c>
      <c r="CU144" s="320">
        <v>2455</v>
      </c>
      <c r="CV144" s="320">
        <v>1880</v>
      </c>
      <c r="CW144" s="320">
        <v>0</v>
      </c>
      <c r="CX144" s="320">
        <v>1880</v>
      </c>
      <c r="CY144" s="320"/>
      <c r="CZ144" s="320"/>
      <c r="DA144" s="320"/>
      <c r="DB144" s="320"/>
      <c r="DC144" s="320"/>
      <c r="DD144" s="320">
        <v>0</v>
      </c>
      <c r="DE144" s="320"/>
      <c r="DF144" s="320"/>
      <c r="DG144" s="320">
        <v>0</v>
      </c>
      <c r="DH144" s="320"/>
      <c r="DI144" s="320">
        <v>0</v>
      </c>
      <c r="DJ144" s="320">
        <v>0</v>
      </c>
      <c r="DK144" s="320">
        <v>0</v>
      </c>
      <c r="DL144" s="320">
        <v>0</v>
      </c>
      <c r="DM144" s="320">
        <v>0</v>
      </c>
      <c r="DN144" s="320">
        <v>288671</v>
      </c>
      <c r="DO144" s="320">
        <v>81916</v>
      </c>
      <c r="DP144" s="320">
        <v>206755</v>
      </c>
      <c r="DQ144" s="320">
        <v>13308</v>
      </c>
      <c r="DR144" s="320">
        <v>11392</v>
      </c>
      <c r="DS144" s="320">
        <v>1916</v>
      </c>
      <c r="DT144" s="320">
        <v>301979</v>
      </c>
      <c r="DU144" s="320">
        <v>93308</v>
      </c>
      <c r="DV144" s="320">
        <v>208671</v>
      </c>
      <c r="DW144" s="320">
        <v>1450</v>
      </c>
      <c r="DX144" s="320">
        <v>661</v>
      </c>
      <c r="DY144" s="320">
        <v>2111</v>
      </c>
      <c r="DZ144" s="320">
        <v>0</v>
      </c>
      <c r="EA144" s="320">
        <v>10242</v>
      </c>
      <c r="EB144" s="320">
        <v>762</v>
      </c>
      <c r="EC144" s="320">
        <v>4936</v>
      </c>
      <c r="ED144" s="320">
        <v>0</v>
      </c>
      <c r="EE144" s="320">
        <v>0</v>
      </c>
      <c r="EF144" s="320">
        <v>14416</v>
      </c>
      <c r="EG144" s="320">
        <v>165621</v>
      </c>
      <c r="EH144" s="320">
        <v>16553</v>
      </c>
      <c r="EI144" s="320">
        <v>41966</v>
      </c>
      <c r="EJ144" s="320">
        <v>11289</v>
      </c>
      <c r="EK144" s="320">
        <v>235429</v>
      </c>
      <c r="EL144" s="320">
        <v>14453</v>
      </c>
      <c r="EM144" s="320">
        <v>24275</v>
      </c>
      <c r="EN144" s="320">
        <v>0</v>
      </c>
      <c r="EO144" s="320">
        <v>52831</v>
      </c>
      <c r="EP144" s="320">
        <v>-1520</v>
      </c>
      <c r="EQ144" s="320">
        <v>90039</v>
      </c>
      <c r="ER144" s="323">
        <f t="shared" ref="ER144:ER165" si="65">DT144+EA144+EC144</f>
        <v>317157</v>
      </c>
      <c r="ES144" s="323">
        <f t="shared" si="51"/>
        <v>330949</v>
      </c>
      <c r="ET144" s="323">
        <f t="shared" si="52"/>
        <v>330949</v>
      </c>
      <c r="EU144" s="323">
        <f t="shared" si="60"/>
        <v>-13792</v>
      </c>
      <c r="EV144" s="323">
        <f t="shared" si="53"/>
        <v>95520</v>
      </c>
      <c r="EW144" s="323">
        <f t="shared" si="54"/>
        <v>84128</v>
      </c>
      <c r="EX144" s="323">
        <f t="shared" si="55"/>
        <v>84128</v>
      </c>
      <c r="EY144" s="323">
        <f t="shared" si="56"/>
        <v>47745</v>
      </c>
      <c r="EZ144" s="323">
        <f t="shared" si="57"/>
        <v>35245</v>
      </c>
      <c r="FA144" s="323">
        <f t="shared" si="58"/>
        <v>29105</v>
      </c>
      <c r="FB144" s="323">
        <f t="shared" si="61"/>
        <v>6140</v>
      </c>
      <c r="FC144" s="320">
        <v>147697</v>
      </c>
      <c r="FD144" s="320">
        <v>359565</v>
      </c>
      <c r="FE144" s="320">
        <v>6854</v>
      </c>
      <c r="FF144" s="320">
        <v>27181</v>
      </c>
      <c r="FG144" s="320">
        <v>2562</v>
      </c>
      <c r="FH144" s="320">
        <v>0</v>
      </c>
      <c r="FI144" s="320">
        <v>11876</v>
      </c>
      <c r="FJ144" s="320">
        <v>555735</v>
      </c>
      <c r="FK144" s="320">
        <v>262</v>
      </c>
      <c r="FL144" s="320">
        <v>0</v>
      </c>
      <c r="FM144" s="320">
        <v>84</v>
      </c>
      <c r="FN144" s="320">
        <v>0</v>
      </c>
      <c r="FO144" s="320">
        <v>247</v>
      </c>
      <c r="FP144" s="320">
        <v>0</v>
      </c>
      <c r="FQ144" s="320">
        <v>556328</v>
      </c>
      <c r="FR144" s="320">
        <v>5000</v>
      </c>
      <c r="FS144" s="320">
        <v>329</v>
      </c>
      <c r="FT144" s="320">
        <v>166</v>
      </c>
      <c r="FU144" s="320">
        <v>0</v>
      </c>
      <c r="FV144" s="320">
        <v>315</v>
      </c>
      <c r="FW144" s="320">
        <v>13466</v>
      </c>
      <c r="FX144" s="320">
        <v>38953</v>
      </c>
      <c r="FY144" s="320">
        <v>58229</v>
      </c>
      <c r="FZ144" s="320">
        <v>614557</v>
      </c>
      <c r="GA144" s="320">
        <v>0</v>
      </c>
      <c r="GB144" s="320">
        <v>5010</v>
      </c>
      <c r="GC144" s="320">
        <v>40103</v>
      </c>
      <c r="GD144" s="320">
        <v>106</v>
      </c>
      <c r="GE144" s="320">
        <v>0</v>
      </c>
      <c r="GF144" s="320">
        <v>0</v>
      </c>
      <c r="GG144" s="320">
        <v>45219</v>
      </c>
      <c r="GH144" s="320">
        <v>373</v>
      </c>
      <c r="GI144" s="320">
        <v>456</v>
      </c>
      <c r="GJ144" s="320">
        <v>108590</v>
      </c>
      <c r="GK144" s="320">
        <v>59332</v>
      </c>
      <c r="GL144" s="320">
        <v>75950</v>
      </c>
      <c r="GM144" s="320">
        <v>0</v>
      </c>
      <c r="GN144" s="320">
        <v>2901</v>
      </c>
      <c r="GO144" s="320">
        <v>247602</v>
      </c>
      <c r="GP144" s="320">
        <v>321736</v>
      </c>
      <c r="GQ144" s="320">
        <v>61608</v>
      </c>
      <c r="GR144" s="320">
        <v>260128</v>
      </c>
      <c r="GS144" s="320">
        <v>321736</v>
      </c>
      <c r="GT144" s="320">
        <v>147697</v>
      </c>
      <c r="GU144" s="320">
        <v>13466</v>
      </c>
      <c r="GV144" s="325">
        <f t="shared" si="62"/>
        <v>140292</v>
      </c>
      <c r="GW144" s="325">
        <f t="shared" si="63"/>
        <v>43953</v>
      </c>
      <c r="GX144" s="325">
        <f t="shared" si="64"/>
        <v>96339</v>
      </c>
      <c r="GY144" s="315">
        <v>12778</v>
      </c>
      <c r="GZ144" s="315">
        <v>10168</v>
      </c>
      <c r="HA144" s="315">
        <v>2610</v>
      </c>
      <c r="HB144" s="323">
        <f t="shared" si="59"/>
        <v>23020</v>
      </c>
      <c r="HC144" s="315"/>
      <c r="HD144" s="315"/>
      <c r="HE144" s="315"/>
      <c r="HF144" s="315"/>
      <c r="HG144" s="315"/>
      <c r="HH144" s="315"/>
      <c r="HI144" s="315"/>
      <c r="HJ144" s="315"/>
      <c r="HK144" s="315"/>
      <c r="HL144" s="315"/>
      <c r="HM144" s="315"/>
      <c r="HN144" s="315"/>
      <c r="HO144" s="315"/>
      <c r="HP144" s="315"/>
      <c r="HQ144" s="315"/>
      <c r="HR144" s="315"/>
      <c r="HS144" s="315"/>
      <c r="HT144" s="315"/>
      <c r="HU144" s="315"/>
      <c r="HV144" s="315"/>
      <c r="HW144" s="315"/>
      <c r="HX144" s="315"/>
      <c r="HY144" s="315"/>
      <c r="HZ144" s="315"/>
      <c r="IA144" s="315"/>
      <c r="IB144" s="315"/>
      <c r="IC144" s="315"/>
      <c r="ID144" s="315"/>
      <c r="IE144" s="315"/>
      <c r="IF144" s="315"/>
      <c r="IG144" s="315"/>
      <c r="IH144" s="315"/>
      <c r="II144" s="315"/>
      <c r="IJ144" s="315"/>
      <c r="IK144" s="315"/>
      <c r="IL144" s="315"/>
      <c r="IM144" s="315"/>
      <c r="IN144" s="315"/>
      <c r="IO144" s="315"/>
      <c r="IP144" s="315"/>
      <c r="IQ144" s="315"/>
      <c r="IR144" s="315"/>
      <c r="IS144" s="315"/>
      <c r="IT144" s="315"/>
      <c r="IU144" s="315"/>
      <c r="IV144" s="315"/>
      <c r="IW144" s="315"/>
      <c r="IX144" s="315"/>
      <c r="IY144" s="315"/>
      <c r="IZ144" s="315"/>
      <c r="JA144" s="315"/>
      <c r="JB144" s="315"/>
      <c r="JC144" s="315"/>
      <c r="JD144" s="315"/>
      <c r="JE144" s="315"/>
      <c r="JF144" s="315"/>
      <c r="JG144" s="315"/>
      <c r="JH144" s="315"/>
      <c r="JI144" s="315"/>
      <c r="JJ144" s="315"/>
      <c r="JK144" s="315"/>
      <c r="JL144" s="315"/>
      <c r="JM144" s="315"/>
      <c r="JN144" s="315"/>
      <c r="JO144" s="315"/>
      <c r="JP144" s="315"/>
      <c r="JQ144" s="315"/>
      <c r="JR144" s="315"/>
      <c r="JS144" s="315"/>
      <c r="JT144" s="315"/>
      <c r="JU144" s="315"/>
      <c r="JV144" s="315"/>
      <c r="JW144" s="315"/>
      <c r="JX144" s="315"/>
      <c r="JY144" s="315"/>
      <c r="JZ144" s="315"/>
      <c r="KA144" s="315"/>
      <c r="KB144" s="315"/>
      <c r="KC144" s="315"/>
      <c r="KD144" s="315"/>
      <c r="KE144" s="315"/>
      <c r="KF144" s="315"/>
      <c r="KG144" s="315"/>
      <c r="KH144" s="315"/>
      <c r="KI144" s="315"/>
      <c r="KJ144" s="315"/>
      <c r="KK144" s="315"/>
      <c r="KL144" s="315"/>
      <c r="KM144" s="315"/>
      <c r="KN144" s="315"/>
      <c r="KO144" s="315"/>
      <c r="KP144" s="315"/>
      <c r="KQ144" s="315"/>
      <c r="KR144" s="315"/>
      <c r="KS144" s="315"/>
      <c r="KT144" s="315"/>
      <c r="KU144" s="315"/>
      <c r="KV144" s="315"/>
      <c r="KW144" s="315"/>
      <c r="KX144" s="315"/>
      <c r="KY144" s="315"/>
      <c r="KZ144" s="315"/>
      <c r="LA144" s="315"/>
      <c r="LB144" s="315"/>
      <c r="LC144" s="315"/>
      <c r="LD144" s="315"/>
      <c r="LE144" s="315"/>
      <c r="LF144" s="315"/>
      <c r="LG144" s="315"/>
      <c r="LH144" s="315"/>
      <c r="LI144" s="315"/>
      <c r="LJ144" s="315"/>
      <c r="LK144" s="315"/>
      <c r="LL144" s="315"/>
      <c r="LM144" s="315"/>
      <c r="LN144" s="315"/>
      <c r="LO144" s="315"/>
      <c r="LP144" s="315"/>
      <c r="LQ144" s="315"/>
      <c r="LR144" s="315"/>
      <c r="LS144" s="315"/>
      <c r="LT144" s="315"/>
      <c r="LU144" s="315"/>
      <c r="LV144" s="315"/>
      <c r="LW144" s="315"/>
      <c r="LX144" s="315"/>
      <c r="LY144" s="315"/>
      <c r="LZ144" s="315"/>
      <c r="MA144" s="315"/>
      <c r="MB144" s="315"/>
      <c r="MC144" s="315"/>
      <c r="MD144" s="315"/>
      <c r="ME144" s="315"/>
      <c r="MF144" s="315"/>
      <c r="MG144" s="315"/>
      <c r="MH144" s="315"/>
      <c r="MI144" s="315"/>
      <c r="MJ144" s="315"/>
      <c r="MK144" s="315"/>
      <c r="ML144" s="315"/>
      <c r="MM144" s="315"/>
      <c r="MN144" s="315"/>
      <c r="MO144" s="315"/>
      <c r="MP144" s="315"/>
      <c r="MQ144" s="315"/>
      <c r="MR144" s="315"/>
      <c r="MS144" s="315"/>
      <c r="MT144" s="315"/>
      <c r="MU144" s="315"/>
      <c r="MV144" s="315"/>
      <c r="MW144" s="315"/>
      <c r="MX144" s="315"/>
      <c r="MY144" s="315"/>
      <c r="MZ144" s="315"/>
      <c r="NA144" s="315"/>
      <c r="NB144" s="315"/>
      <c r="NC144" s="315"/>
      <c r="ND144" s="315"/>
      <c r="NE144" s="315"/>
      <c r="NF144" s="315"/>
      <c r="NG144" s="315"/>
      <c r="NH144" s="315"/>
      <c r="NI144" s="315"/>
      <c r="NJ144" s="315"/>
      <c r="NK144" s="315"/>
      <c r="NL144" s="315"/>
      <c r="NM144" s="315"/>
      <c r="NN144" s="315"/>
      <c r="NO144" s="315"/>
      <c r="NP144" s="315"/>
      <c r="NQ144" s="315"/>
      <c r="NR144" s="315"/>
      <c r="NS144" s="315"/>
      <c r="NT144" s="315"/>
      <c r="NU144" s="315"/>
      <c r="NV144" s="315"/>
      <c r="NW144" s="315"/>
      <c r="NX144" s="315"/>
      <c r="NY144" s="315"/>
      <c r="NZ144" s="315"/>
      <c r="OA144" s="315"/>
      <c r="OB144" s="315"/>
      <c r="OC144" s="315"/>
      <c r="OD144" s="315"/>
      <c r="OE144" s="315"/>
      <c r="OF144" s="315"/>
      <c r="OG144" s="315"/>
      <c r="OH144" s="315"/>
      <c r="OI144" s="315"/>
      <c r="OJ144" s="315"/>
      <c r="OK144" s="315"/>
      <c r="OL144" s="315"/>
      <c r="OM144" s="315"/>
      <c r="ON144" s="315"/>
      <c r="OO144" s="315"/>
      <c r="OP144" s="315"/>
      <c r="OQ144" s="315"/>
      <c r="OR144" s="315"/>
      <c r="OS144" s="315"/>
      <c r="OT144" s="315"/>
      <c r="OU144" s="315"/>
      <c r="OV144" s="315"/>
      <c r="OW144" s="315"/>
      <c r="OX144" s="315"/>
      <c r="OY144" s="315"/>
      <c r="OZ144" s="315"/>
      <c r="PA144" s="315"/>
      <c r="PB144" s="315"/>
      <c r="PC144" s="315"/>
      <c r="PD144" s="315"/>
      <c r="PE144" s="315"/>
      <c r="PF144" s="315"/>
      <c r="PG144" s="315"/>
      <c r="PH144" s="315"/>
      <c r="PI144" s="315"/>
      <c r="PJ144" s="315"/>
      <c r="PK144" s="315"/>
      <c r="PL144" s="315"/>
      <c r="PM144" s="315"/>
      <c r="PN144" s="315"/>
      <c r="PO144" s="315"/>
      <c r="PP144" s="315"/>
      <c r="PQ144" s="315"/>
      <c r="PR144" s="315"/>
      <c r="PS144" s="315"/>
      <c r="PT144" s="315"/>
      <c r="PU144" s="315"/>
      <c r="PV144" s="315"/>
      <c r="PW144" s="315"/>
      <c r="PX144" s="315"/>
      <c r="PY144" s="315"/>
      <c r="PZ144" s="315"/>
      <c r="QA144" s="315"/>
      <c r="QB144" s="315"/>
      <c r="QC144" s="315"/>
      <c r="QD144" s="315"/>
      <c r="QE144" s="315"/>
      <c r="QF144" s="315"/>
      <c r="QG144" s="315"/>
      <c r="QH144" s="315"/>
      <c r="QI144" s="315"/>
      <c r="QJ144" s="315"/>
      <c r="QK144" s="315"/>
      <c r="QL144" s="315"/>
      <c r="QM144" s="315"/>
      <c r="QN144" s="315"/>
      <c r="QO144" s="315"/>
      <c r="QP144" s="315"/>
      <c r="QQ144" s="315"/>
      <c r="QR144" s="315"/>
      <c r="QS144" s="315"/>
      <c r="QT144" s="315"/>
      <c r="QU144" s="315"/>
      <c r="QV144" s="315"/>
      <c r="QW144" s="315"/>
      <c r="QX144" s="315"/>
      <c r="QY144" s="315"/>
      <c r="QZ144" s="315"/>
      <c r="RA144" s="315"/>
      <c r="RB144" s="315"/>
      <c r="RC144" s="315"/>
      <c r="RD144" s="315"/>
      <c r="RE144" s="315"/>
      <c r="RF144" s="315"/>
      <c r="RG144" s="315"/>
      <c r="RH144" s="315"/>
      <c r="RI144" s="315"/>
      <c r="RJ144" s="315"/>
      <c r="RK144" s="315"/>
      <c r="RL144" s="315"/>
      <c r="RM144" s="315"/>
      <c r="RN144" s="315"/>
      <c r="RO144" s="315"/>
      <c r="RP144" s="315"/>
      <c r="RQ144" s="315"/>
      <c r="RR144" s="315"/>
      <c r="RS144" s="315"/>
      <c r="RT144" s="315"/>
      <c r="RU144" s="315"/>
      <c r="RV144" s="315"/>
      <c r="RW144" s="315"/>
      <c r="RX144" s="315"/>
      <c r="RY144" s="315"/>
      <c r="RZ144" s="315"/>
      <c r="SA144" s="315"/>
      <c r="SB144" s="315"/>
      <c r="SC144" s="315"/>
      <c r="SD144" s="315"/>
      <c r="SE144" s="315"/>
      <c r="SF144" s="315"/>
      <c r="SG144" s="315"/>
      <c r="SH144" s="315"/>
      <c r="SI144" s="315"/>
      <c r="SJ144" s="315"/>
      <c r="SK144" s="315"/>
      <c r="SL144" s="315"/>
      <c r="SM144" s="315"/>
      <c r="SN144" s="315"/>
      <c r="SO144" s="315"/>
      <c r="SP144" s="315"/>
      <c r="SQ144" s="315"/>
      <c r="SR144" s="315"/>
      <c r="SS144" s="315"/>
      <c r="ST144" s="315"/>
      <c r="SU144" s="315"/>
      <c r="SV144" s="315"/>
      <c r="SW144" s="315"/>
      <c r="SX144" s="315"/>
      <c r="SY144" s="315"/>
      <c r="SZ144" s="315"/>
      <c r="TA144" s="315"/>
      <c r="TB144" s="315"/>
      <c r="TC144" s="315"/>
      <c r="TD144" s="315"/>
      <c r="TE144" s="315"/>
      <c r="TF144" s="315"/>
      <c r="TG144" s="315"/>
      <c r="TH144" s="315"/>
      <c r="TI144" s="315"/>
      <c r="TJ144" s="315"/>
      <c r="TK144" s="315"/>
      <c r="TL144" s="315"/>
      <c r="TM144" s="315"/>
      <c r="TN144" s="315"/>
      <c r="TO144" s="315"/>
      <c r="TP144" s="315"/>
      <c r="TQ144" s="315"/>
      <c r="TR144" s="315"/>
      <c r="TS144" s="315"/>
      <c r="TT144" s="315"/>
      <c r="TU144" s="315"/>
      <c r="TV144" s="315"/>
      <c r="TW144" s="315"/>
      <c r="TX144" s="315"/>
      <c r="TY144" s="315"/>
      <c r="TZ144" s="315"/>
      <c r="UA144" s="315"/>
      <c r="UB144" s="315"/>
      <c r="UC144" s="315"/>
      <c r="UD144" s="315"/>
    </row>
    <row r="145" spans="1:550">
      <c r="A145" s="28" t="s">
        <v>644</v>
      </c>
      <c r="B145" s="28" t="s">
        <v>633</v>
      </c>
      <c r="C145" s="29" t="s">
        <v>242</v>
      </c>
      <c r="D145" s="29" t="s">
        <v>197</v>
      </c>
      <c r="E145" s="105" t="s">
        <v>186</v>
      </c>
      <c r="F145" s="31">
        <v>12</v>
      </c>
      <c r="G145" s="320">
        <v>498810</v>
      </c>
      <c r="H145" s="320">
        <v>230831</v>
      </c>
      <c r="I145" s="320">
        <v>15700</v>
      </c>
      <c r="J145" s="320">
        <v>47633</v>
      </c>
      <c r="K145" s="320">
        <v>961789</v>
      </c>
      <c r="L145" s="320">
        <v>1054804</v>
      </c>
      <c r="M145" s="320">
        <v>117524</v>
      </c>
      <c r="N145" s="320">
        <v>-14092</v>
      </c>
      <c r="O145" s="320">
        <v>13601</v>
      </c>
      <c r="P145" s="320">
        <v>-491</v>
      </c>
      <c r="Q145" s="320">
        <v>11363</v>
      </c>
      <c r="R145" s="320">
        <v>10872</v>
      </c>
      <c r="S145" s="320">
        <v>128396</v>
      </c>
      <c r="T145" s="320">
        <v>0</v>
      </c>
      <c r="U145" s="320">
        <v>15568</v>
      </c>
      <c r="V145" s="320">
        <v>-13312</v>
      </c>
      <c r="W145" s="320">
        <v>2256</v>
      </c>
      <c r="X145" s="320">
        <v>-2256</v>
      </c>
      <c r="Y145" s="320">
        <v>0</v>
      </c>
      <c r="Z145" s="320">
        <v>0</v>
      </c>
      <c r="AA145" s="320">
        <v>0</v>
      </c>
      <c r="AB145" s="320">
        <v>-116763</v>
      </c>
      <c r="AC145" s="320">
        <v>116763</v>
      </c>
      <c r="AD145" s="320">
        <v>0</v>
      </c>
      <c r="AE145" s="320">
        <v>0</v>
      </c>
      <c r="AF145" s="320">
        <v>4349</v>
      </c>
      <c r="AG145" s="320">
        <v>-1692</v>
      </c>
      <c r="AH145" s="320">
        <v>2657</v>
      </c>
      <c r="AI145" s="320">
        <v>31721</v>
      </c>
      <c r="AJ145" s="320">
        <v>37072</v>
      </c>
      <c r="AK145" s="320">
        <v>68793</v>
      </c>
      <c r="AL145" s="320">
        <v>35833</v>
      </c>
      <c r="AM145" s="320">
        <v>2361</v>
      </c>
      <c r="AN145" s="320">
        <v>38194</v>
      </c>
      <c r="AO145" s="320">
        <v>0</v>
      </c>
      <c r="AP145" s="320">
        <v>0</v>
      </c>
      <c r="AQ145" s="320">
        <v>0</v>
      </c>
      <c r="AR145" s="320">
        <v>0</v>
      </c>
      <c r="AS145" s="320">
        <v>0</v>
      </c>
      <c r="AT145" s="320">
        <v>0</v>
      </c>
      <c r="AU145" s="320">
        <v>189427</v>
      </c>
      <c r="AV145" s="320">
        <v>1476</v>
      </c>
      <c r="AW145" s="320">
        <v>0</v>
      </c>
      <c r="AX145" s="320">
        <v>-118166</v>
      </c>
      <c r="AY145" s="320">
        <v>-116690</v>
      </c>
      <c r="AZ145" s="320">
        <v>165303</v>
      </c>
      <c r="BA145" s="320">
        <v>48613</v>
      </c>
      <c r="BB145" s="320">
        <v>238040</v>
      </c>
      <c r="BC145" s="315">
        <v>153357</v>
      </c>
      <c r="BD145" s="315">
        <v>36070</v>
      </c>
      <c r="BE145" s="315">
        <v>166590</v>
      </c>
      <c r="BF145" s="315">
        <v>71450</v>
      </c>
      <c r="BG145" s="315">
        <v>13233</v>
      </c>
      <c r="BH145" s="315">
        <v>35380</v>
      </c>
      <c r="BI145" s="320">
        <v>1449087</v>
      </c>
      <c r="BJ145" s="320">
        <v>329667</v>
      </c>
      <c r="BK145" s="320">
        <v>118166</v>
      </c>
      <c r="BL145" s="320">
        <v>447833</v>
      </c>
      <c r="BM145" s="320">
        <v>282530</v>
      </c>
      <c r="BN145" s="320">
        <v>1731617</v>
      </c>
      <c r="BO145" s="320">
        <v>381296</v>
      </c>
      <c r="BP145" s="320">
        <v>25505</v>
      </c>
      <c r="BQ145" s="320">
        <v>355791</v>
      </c>
      <c r="BR145" s="320">
        <v>107211</v>
      </c>
      <c r="BS145" s="320">
        <v>28548</v>
      </c>
      <c r="BT145" s="320">
        <v>78663</v>
      </c>
      <c r="BU145" s="320">
        <v>299979</v>
      </c>
      <c r="BV145" s="320">
        <v>268416</v>
      </c>
      <c r="BW145" s="320">
        <v>31563</v>
      </c>
      <c r="BX145" s="320">
        <v>55508</v>
      </c>
      <c r="BY145" s="320">
        <v>11133</v>
      </c>
      <c r="BZ145" s="320">
        <v>44375</v>
      </c>
      <c r="CA145" s="320">
        <v>55626</v>
      </c>
      <c r="CB145" s="320">
        <v>27241</v>
      </c>
      <c r="CC145" s="320">
        <v>28385</v>
      </c>
      <c r="CD145" s="320">
        <v>124219</v>
      </c>
      <c r="CE145" s="320">
        <v>49797</v>
      </c>
      <c r="CF145" s="320">
        <v>74422</v>
      </c>
      <c r="CG145" s="320">
        <v>47</v>
      </c>
      <c r="CH145" s="320">
        <v>45</v>
      </c>
      <c r="CI145" s="320">
        <v>2</v>
      </c>
      <c r="CJ145" s="320">
        <v>400017</v>
      </c>
      <c r="CK145" s="320">
        <v>78750</v>
      </c>
      <c r="CL145" s="320">
        <v>321267</v>
      </c>
      <c r="CM145" s="320">
        <v>0</v>
      </c>
      <c r="CN145" s="320">
        <v>0</v>
      </c>
      <c r="CO145" s="320">
        <v>0</v>
      </c>
      <c r="CP145" s="320">
        <v>24528</v>
      </c>
      <c r="CQ145" s="320">
        <v>16945</v>
      </c>
      <c r="CR145" s="320">
        <v>7583</v>
      </c>
      <c r="CS145" s="320">
        <v>13470</v>
      </c>
      <c r="CT145" s="320">
        <v>964</v>
      </c>
      <c r="CU145" s="320">
        <v>12506</v>
      </c>
      <c r="CV145" s="320">
        <v>20049</v>
      </c>
      <c r="CW145" s="320">
        <v>0</v>
      </c>
      <c r="CX145" s="320">
        <v>20049</v>
      </c>
      <c r="CY145" s="320"/>
      <c r="CZ145" s="320"/>
      <c r="DA145" s="320"/>
      <c r="DB145" s="320"/>
      <c r="DC145" s="320"/>
      <c r="DD145" s="320">
        <v>0</v>
      </c>
      <c r="DE145" s="320"/>
      <c r="DF145" s="320"/>
      <c r="DG145" s="320">
        <v>0</v>
      </c>
      <c r="DH145" s="320"/>
      <c r="DI145" s="320">
        <v>0</v>
      </c>
      <c r="DJ145" s="320">
        <v>0</v>
      </c>
      <c r="DK145" s="320">
        <v>80171</v>
      </c>
      <c r="DL145" s="320">
        <v>69396</v>
      </c>
      <c r="DM145" s="320">
        <v>10775</v>
      </c>
      <c r="DN145" s="320">
        <v>1562121</v>
      </c>
      <c r="DO145" s="320">
        <v>576740</v>
      </c>
      <c r="DP145" s="320">
        <v>985381</v>
      </c>
      <c r="DQ145" s="320">
        <v>83864</v>
      </c>
      <c r="DR145" s="320">
        <v>110584</v>
      </c>
      <c r="DS145" s="320">
        <v>-26720</v>
      </c>
      <c r="DT145" s="320">
        <v>1645985</v>
      </c>
      <c r="DU145" s="320">
        <v>687324</v>
      </c>
      <c r="DV145" s="320">
        <v>958661</v>
      </c>
      <c r="DW145" s="320">
        <v>36146</v>
      </c>
      <c r="DX145" s="320">
        <v>0</v>
      </c>
      <c r="DY145" s="320">
        <v>36146</v>
      </c>
      <c r="DZ145" s="320">
        <v>-232</v>
      </c>
      <c r="EA145" s="320">
        <v>95138</v>
      </c>
      <c r="EB145" s="320">
        <v>7972</v>
      </c>
      <c r="EC145" s="320">
        <v>23445</v>
      </c>
      <c r="ED145" s="320">
        <v>2512</v>
      </c>
      <c r="EE145" s="320">
        <v>0</v>
      </c>
      <c r="EF145" s="320">
        <v>108331</v>
      </c>
      <c r="EG145" s="320">
        <v>354576</v>
      </c>
      <c r="EH145" s="320">
        <v>390862</v>
      </c>
      <c r="EI145" s="320">
        <v>216351</v>
      </c>
      <c r="EJ145" s="320">
        <v>70533</v>
      </c>
      <c r="EK145" s="320">
        <v>1032322</v>
      </c>
      <c r="EL145" s="320">
        <v>1476</v>
      </c>
      <c r="EM145" s="320">
        <v>-2294</v>
      </c>
      <c r="EN145" s="320">
        <v>0</v>
      </c>
      <c r="EO145" s="320">
        <v>323138</v>
      </c>
      <c r="EP145" s="320">
        <v>8823</v>
      </c>
      <c r="EQ145" s="320">
        <v>331143</v>
      </c>
      <c r="ER145" s="323">
        <f t="shared" si="65"/>
        <v>1764568</v>
      </c>
      <c r="ES145" s="323">
        <f t="shared" si="51"/>
        <v>1766044</v>
      </c>
      <c r="ET145" s="323">
        <f t="shared" si="52"/>
        <v>1766044</v>
      </c>
      <c r="EU145" s="323">
        <f t="shared" si="60"/>
        <v>-1476</v>
      </c>
      <c r="EV145" s="323">
        <f t="shared" si="53"/>
        <v>733722</v>
      </c>
      <c r="EW145" s="323">
        <f t="shared" si="54"/>
        <v>623138</v>
      </c>
      <c r="EX145" s="323">
        <f t="shared" si="55"/>
        <v>623138</v>
      </c>
      <c r="EY145" s="323">
        <f t="shared" si="56"/>
        <v>321269</v>
      </c>
      <c r="EZ145" s="323">
        <f t="shared" si="57"/>
        <v>383843</v>
      </c>
      <c r="FA145" s="323">
        <f t="shared" si="58"/>
        <v>379000</v>
      </c>
      <c r="FB145" s="323">
        <f t="shared" si="61"/>
        <v>4843</v>
      </c>
      <c r="FC145" s="320">
        <v>1030623</v>
      </c>
      <c r="FD145" s="320">
        <v>1583123</v>
      </c>
      <c r="FE145" s="320">
        <v>105961</v>
      </c>
      <c r="FF145" s="320">
        <v>871874</v>
      </c>
      <c r="FG145" s="320">
        <v>12964</v>
      </c>
      <c r="FH145" s="320">
        <v>2420</v>
      </c>
      <c r="FI145" s="320">
        <v>89688</v>
      </c>
      <c r="FJ145" s="320">
        <v>3696653</v>
      </c>
      <c r="FK145" s="320">
        <v>31116</v>
      </c>
      <c r="FL145" s="320">
        <v>17250</v>
      </c>
      <c r="FM145" s="320">
        <v>3665</v>
      </c>
      <c r="FN145" s="320">
        <v>43746</v>
      </c>
      <c r="FO145" s="320">
        <v>23474</v>
      </c>
      <c r="FP145" s="320">
        <v>99274</v>
      </c>
      <c r="FQ145" s="320">
        <v>3915178</v>
      </c>
      <c r="FR145" s="320">
        <v>77333</v>
      </c>
      <c r="FS145" s="320">
        <v>0</v>
      </c>
      <c r="FT145" s="320">
        <v>683</v>
      </c>
      <c r="FU145" s="320">
        <v>0</v>
      </c>
      <c r="FV145" s="320">
        <v>2699</v>
      </c>
      <c r="FW145" s="320">
        <v>86600</v>
      </c>
      <c r="FX145" s="320">
        <v>97991</v>
      </c>
      <c r="FY145" s="320">
        <v>265306</v>
      </c>
      <c r="FZ145" s="320">
        <v>4180484</v>
      </c>
      <c r="GA145" s="320">
        <v>0</v>
      </c>
      <c r="GB145" s="320">
        <v>87321</v>
      </c>
      <c r="GC145" s="320">
        <v>148008</v>
      </c>
      <c r="GD145" s="320">
        <v>11532</v>
      </c>
      <c r="GE145" s="320">
        <v>0</v>
      </c>
      <c r="GF145" s="320">
        <v>0</v>
      </c>
      <c r="GG145" s="320">
        <v>246861</v>
      </c>
      <c r="GH145" s="320">
        <v>0</v>
      </c>
      <c r="GI145" s="320">
        <v>0</v>
      </c>
      <c r="GJ145" s="320">
        <v>438940</v>
      </c>
      <c r="GK145" s="320">
        <v>1308889</v>
      </c>
      <c r="GL145" s="320">
        <v>216137</v>
      </c>
      <c r="GM145" s="320">
        <v>0</v>
      </c>
      <c r="GN145" s="320">
        <v>0</v>
      </c>
      <c r="GO145" s="320">
        <v>1963966</v>
      </c>
      <c r="GP145" s="320">
        <v>1969657</v>
      </c>
      <c r="GQ145" s="320">
        <v>238040</v>
      </c>
      <c r="GR145" s="320">
        <v>1731617</v>
      </c>
      <c r="GS145" s="320">
        <v>1969657</v>
      </c>
      <c r="GT145" s="320">
        <v>1030623</v>
      </c>
      <c r="GU145" s="320">
        <v>86600</v>
      </c>
      <c r="GV145" s="325">
        <f t="shared" si="62"/>
        <v>1612347</v>
      </c>
      <c r="GW145" s="325">
        <f t="shared" si="63"/>
        <v>175324</v>
      </c>
      <c r="GX145" s="325">
        <f t="shared" si="64"/>
        <v>1437023</v>
      </c>
      <c r="GY145" s="315">
        <v>97625</v>
      </c>
      <c r="GZ145" s="315">
        <v>70297</v>
      </c>
      <c r="HA145" s="315">
        <v>27328</v>
      </c>
      <c r="HB145" s="323">
        <f t="shared" si="59"/>
        <v>192763</v>
      </c>
      <c r="HC145" s="315"/>
      <c r="HD145" s="315"/>
      <c r="HE145" s="315"/>
      <c r="HF145" s="315"/>
      <c r="HG145" s="315"/>
      <c r="HH145" s="315"/>
      <c r="HI145" s="315"/>
      <c r="HJ145" s="315"/>
      <c r="HK145" s="315"/>
      <c r="HL145" s="315"/>
      <c r="HM145" s="315"/>
      <c r="HN145" s="315"/>
      <c r="HO145" s="315"/>
      <c r="HP145" s="315"/>
      <c r="HQ145" s="315"/>
      <c r="HR145" s="315"/>
      <c r="HS145" s="315"/>
      <c r="HT145" s="315"/>
      <c r="HU145" s="315"/>
      <c r="HV145" s="315"/>
      <c r="HW145" s="315"/>
      <c r="HX145" s="315"/>
      <c r="HY145" s="315"/>
      <c r="HZ145" s="315"/>
      <c r="IA145" s="315"/>
      <c r="IB145" s="315"/>
      <c r="IC145" s="315"/>
      <c r="ID145" s="315"/>
      <c r="IE145" s="315"/>
      <c r="IF145" s="315"/>
      <c r="IG145" s="315"/>
      <c r="IH145" s="315"/>
      <c r="II145" s="315"/>
      <c r="IJ145" s="315"/>
      <c r="IK145" s="315"/>
      <c r="IL145" s="315"/>
      <c r="IM145" s="315"/>
      <c r="IN145" s="315"/>
      <c r="IO145" s="315"/>
      <c r="IP145" s="315"/>
      <c r="IQ145" s="315"/>
      <c r="IR145" s="315"/>
      <c r="IS145" s="315"/>
      <c r="IT145" s="315"/>
      <c r="IU145" s="315"/>
      <c r="IV145" s="315"/>
      <c r="IW145" s="315"/>
      <c r="IX145" s="315"/>
      <c r="IY145" s="315"/>
      <c r="IZ145" s="315"/>
      <c r="JA145" s="315"/>
      <c r="JB145" s="315"/>
      <c r="JC145" s="315"/>
      <c r="JD145" s="315"/>
      <c r="JE145" s="315"/>
      <c r="JF145" s="315"/>
      <c r="JG145" s="315"/>
      <c r="JH145" s="315"/>
      <c r="JI145" s="315"/>
      <c r="JJ145" s="315"/>
      <c r="JK145" s="315"/>
      <c r="JL145" s="315"/>
      <c r="JM145" s="315"/>
      <c r="JN145" s="315"/>
      <c r="JO145" s="315"/>
      <c r="JP145" s="315"/>
      <c r="JQ145" s="315"/>
      <c r="JR145" s="315"/>
      <c r="JS145" s="315"/>
      <c r="JT145" s="315"/>
      <c r="JU145" s="315"/>
      <c r="JV145" s="315"/>
      <c r="JW145" s="315"/>
      <c r="JX145" s="315"/>
      <c r="JY145" s="315"/>
      <c r="JZ145" s="315"/>
      <c r="KA145" s="315"/>
      <c r="KB145" s="315"/>
      <c r="KC145" s="315"/>
      <c r="KD145" s="315"/>
      <c r="KE145" s="315"/>
      <c r="KF145" s="315"/>
      <c r="KG145" s="315"/>
      <c r="KH145" s="315"/>
      <c r="KI145" s="315"/>
      <c r="KJ145" s="315"/>
      <c r="KK145" s="315"/>
      <c r="KL145" s="315"/>
      <c r="KM145" s="315"/>
      <c r="KN145" s="315"/>
      <c r="KO145" s="315"/>
      <c r="KP145" s="315"/>
      <c r="KQ145" s="315"/>
      <c r="KR145" s="315"/>
      <c r="KS145" s="315"/>
      <c r="KT145" s="315"/>
      <c r="KU145" s="315"/>
      <c r="KV145" s="315"/>
      <c r="KW145" s="315"/>
      <c r="KX145" s="315"/>
      <c r="KY145" s="315"/>
      <c r="KZ145" s="315"/>
      <c r="LA145" s="315"/>
      <c r="LB145" s="315"/>
      <c r="LC145" s="315"/>
      <c r="LD145" s="315"/>
      <c r="LE145" s="315"/>
      <c r="LF145" s="315"/>
      <c r="LG145" s="315"/>
      <c r="LH145" s="315"/>
      <c r="LI145" s="315"/>
      <c r="LJ145" s="315"/>
      <c r="LK145" s="315"/>
      <c r="LL145" s="315"/>
      <c r="LM145" s="315"/>
      <c r="LN145" s="315"/>
      <c r="LO145" s="315"/>
      <c r="LP145" s="315"/>
      <c r="LQ145" s="315"/>
      <c r="LR145" s="315"/>
      <c r="LS145" s="315"/>
      <c r="LT145" s="315"/>
      <c r="LU145" s="315"/>
      <c r="LV145" s="315"/>
      <c r="LW145" s="315"/>
      <c r="LX145" s="315"/>
      <c r="LY145" s="315"/>
      <c r="LZ145" s="315"/>
      <c r="MA145" s="315"/>
      <c r="MB145" s="315"/>
      <c r="MC145" s="315"/>
      <c r="MD145" s="315"/>
      <c r="ME145" s="315"/>
      <c r="MF145" s="315"/>
      <c r="MG145" s="315"/>
      <c r="MH145" s="315"/>
      <c r="MI145" s="315"/>
      <c r="MJ145" s="315"/>
      <c r="MK145" s="315"/>
      <c r="ML145" s="315"/>
      <c r="MM145" s="315"/>
      <c r="MN145" s="315"/>
      <c r="MO145" s="315"/>
      <c r="MP145" s="315"/>
      <c r="MQ145" s="315"/>
      <c r="MR145" s="315"/>
      <c r="MS145" s="315"/>
      <c r="MT145" s="315"/>
      <c r="MU145" s="315"/>
      <c r="MV145" s="315"/>
      <c r="MW145" s="315"/>
      <c r="MX145" s="315"/>
      <c r="MY145" s="315"/>
      <c r="MZ145" s="315"/>
      <c r="NA145" s="315"/>
      <c r="NB145" s="315"/>
      <c r="NC145" s="315"/>
      <c r="ND145" s="315"/>
      <c r="NE145" s="315"/>
      <c r="NF145" s="315"/>
      <c r="NG145" s="315"/>
      <c r="NH145" s="315"/>
      <c r="NI145" s="315"/>
      <c r="NJ145" s="315"/>
      <c r="NK145" s="315"/>
      <c r="NL145" s="315"/>
      <c r="NM145" s="315"/>
      <c r="NN145" s="315"/>
      <c r="NO145" s="315"/>
      <c r="NP145" s="315"/>
      <c r="NQ145" s="315"/>
      <c r="NR145" s="315"/>
      <c r="NS145" s="315"/>
      <c r="NT145" s="315"/>
      <c r="NU145" s="315"/>
      <c r="NV145" s="315"/>
      <c r="NW145" s="315"/>
      <c r="NX145" s="315"/>
      <c r="NY145" s="315"/>
      <c r="NZ145" s="315"/>
      <c r="OA145" s="315"/>
      <c r="OB145" s="315"/>
      <c r="OC145" s="315"/>
      <c r="OD145" s="315"/>
      <c r="OE145" s="315"/>
      <c r="OF145" s="315"/>
      <c r="OG145" s="315"/>
      <c r="OH145" s="315"/>
      <c r="OI145" s="315"/>
      <c r="OJ145" s="315"/>
      <c r="OK145" s="315"/>
      <c r="OL145" s="315"/>
      <c r="OM145" s="315"/>
      <c r="ON145" s="315"/>
      <c r="OO145" s="315"/>
      <c r="OP145" s="315"/>
      <c r="OQ145" s="315"/>
      <c r="OR145" s="315"/>
      <c r="OS145" s="315"/>
      <c r="OT145" s="315"/>
      <c r="OU145" s="315"/>
      <c r="OV145" s="315"/>
      <c r="OW145" s="315"/>
      <c r="OX145" s="315"/>
      <c r="OY145" s="315"/>
      <c r="OZ145" s="315"/>
      <c r="PA145" s="315"/>
      <c r="PB145" s="315"/>
      <c r="PC145" s="315"/>
      <c r="PD145" s="315"/>
      <c r="PE145" s="315"/>
      <c r="PF145" s="315"/>
      <c r="PG145" s="315"/>
      <c r="PH145" s="315"/>
      <c r="PI145" s="315"/>
      <c r="PJ145" s="315"/>
      <c r="PK145" s="315"/>
      <c r="PL145" s="315"/>
      <c r="PM145" s="315"/>
      <c r="PN145" s="315"/>
      <c r="PO145" s="315"/>
      <c r="PP145" s="315"/>
      <c r="PQ145" s="315"/>
      <c r="PR145" s="315"/>
      <c r="PS145" s="315"/>
      <c r="PT145" s="315"/>
      <c r="PU145" s="315"/>
      <c r="PV145" s="315"/>
      <c r="PW145" s="315"/>
      <c r="PX145" s="315"/>
      <c r="PY145" s="315"/>
      <c r="PZ145" s="315"/>
      <c r="QA145" s="315"/>
      <c r="QB145" s="315"/>
      <c r="QC145" s="315"/>
      <c r="QD145" s="315"/>
      <c r="QE145" s="315"/>
      <c r="QF145" s="315"/>
      <c r="QG145" s="315"/>
      <c r="QH145" s="315"/>
      <c r="QI145" s="315"/>
      <c r="QJ145" s="315"/>
      <c r="QK145" s="315"/>
      <c r="QL145" s="315"/>
      <c r="QM145" s="315"/>
      <c r="QN145" s="315"/>
      <c r="QO145" s="315"/>
      <c r="QP145" s="315"/>
      <c r="QQ145" s="315"/>
      <c r="QR145" s="315"/>
      <c r="QS145" s="315"/>
      <c r="QT145" s="315"/>
      <c r="QU145" s="315"/>
      <c r="QV145" s="315"/>
      <c r="QW145" s="315"/>
      <c r="QX145" s="315"/>
      <c r="QY145" s="315"/>
      <c r="QZ145" s="315"/>
      <c r="RA145" s="315"/>
      <c r="RB145" s="315"/>
      <c r="RC145" s="315"/>
      <c r="RD145" s="315"/>
      <c r="RE145" s="315"/>
      <c r="RF145" s="315"/>
      <c r="RG145" s="315"/>
      <c r="RH145" s="315"/>
      <c r="RI145" s="315"/>
      <c r="RJ145" s="315"/>
      <c r="RK145" s="315"/>
      <c r="RL145" s="315"/>
      <c r="RM145" s="315"/>
      <c r="RN145" s="315"/>
      <c r="RO145" s="315"/>
      <c r="RP145" s="315"/>
      <c r="RQ145" s="315"/>
      <c r="RR145" s="315"/>
      <c r="RS145" s="315"/>
      <c r="RT145" s="315"/>
      <c r="RU145" s="315"/>
      <c r="RV145" s="315"/>
      <c r="RW145" s="315"/>
      <c r="RX145" s="315"/>
      <c r="RY145" s="315"/>
      <c r="RZ145" s="315"/>
      <c r="SA145" s="315"/>
      <c r="SB145" s="315"/>
      <c r="SC145" s="315"/>
      <c r="SD145" s="315"/>
      <c r="SE145" s="315"/>
      <c r="SF145" s="315"/>
      <c r="SG145" s="315"/>
      <c r="SH145" s="315"/>
      <c r="SI145" s="315"/>
      <c r="SJ145" s="315"/>
      <c r="SK145" s="315"/>
      <c r="SL145" s="315"/>
      <c r="SM145" s="315"/>
      <c r="SN145" s="315"/>
      <c r="SO145" s="315"/>
      <c r="SP145" s="315"/>
      <c r="SQ145" s="315"/>
      <c r="SR145" s="315"/>
      <c r="SS145" s="315"/>
      <c r="ST145" s="315"/>
      <c r="SU145" s="315"/>
      <c r="SV145" s="315"/>
      <c r="SW145" s="315"/>
      <c r="SX145" s="315"/>
      <c r="SY145" s="315"/>
      <c r="SZ145" s="315"/>
      <c r="TA145" s="315"/>
      <c r="TB145" s="315"/>
      <c r="TC145" s="315"/>
      <c r="TD145" s="315"/>
      <c r="TE145" s="315"/>
      <c r="TF145" s="315"/>
      <c r="TG145" s="315"/>
      <c r="TH145" s="315"/>
      <c r="TI145" s="315"/>
      <c r="TJ145" s="315"/>
      <c r="TK145" s="315"/>
      <c r="TL145" s="315"/>
      <c r="TM145" s="315"/>
      <c r="TN145" s="315"/>
      <c r="TO145" s="315"/>
      <c r="TP145" s="315"/>
      <c r="TQ145" s="315"/>
      <c r="TR145" s="315"/>
      <c r="TS145" s="315"/>
      <c r="TT145" s="315"/>
      <c r="TU145" s="315"/>
      <c r="TV145" s="315"/>
      <c r="TW145" s="315"/>
      <c r="TX145" s="315"/>
      <c r="TY145" s="315"/>
      <c r="TZ145" s="315"/>
      <c r="UA145" s="315"/>
      <c r="UB145" s="315"/>
      <c r="UC145" s="315"/>
      <c r="UD145" s="315"/>
    </row>
    <row r="146" spans="1:550">
      <c r="A146" s="28" t="s">
        <v>645</v>
      </c>
      <c r="B146" s="28" t="s">
        <v>633</v>
      </c>
      <c r="C146" s="29" t="s">
        <v>242</v>
      </c>
      <c r="D146" s="29" t="s">
        <v>255</v>
      </c>
      <c r="E146" s="105" t="s">
        <v>186</v>
      </c>
      <c r="F146" s="31">
        <v>12</v>
      </c>
      <c r="G146" s="320">
        <v>27070</v>
      </c>
      <c r="H146" s="320">
        <v>12968</v>
      </c>
      <c r="I146" s="320">
        <v>6400</v>
      </c>
      <c r="J146" s="320">
        <v>3344</v>
      </c>
      <c r="K146" s="320">
        <v>110763</v>
      </c>
      <c r="L146" s="320">
        <v>110763</v>
      </c>
      <c r="M146" s="320">
        <v>20198</v>
      </c>
      <c r="N146" s="320">
        <v>9045</v>
      </c>
      <c r="O146" s="320">
        <v>-7523</v>
      </c>
      <c r="P146" s="320">
        <v>1522</v>
      </c>
      <c r="Q146" s="320">
        <v>0</v>
      </c>
      <c r="R146" s="320">
        <v>1522</v>
      </c>
      <c r="S146" s="320">
        <v>21720</v>
      </c>
      <c r="T146" s="320">
        <v>0</v>
      </c>
      <c r="U146" s="320">
        <v>0</v>
      </c>
      <c r="V146" s="320">
        <v>0</v>
      </c>
      <c r="W146" s="320">
        <v>0</v>
      </c>
      <c r="X146" s="320">
        <v>0</v>
      </c>
      <c r="Y146" s="320">
        <v>0</v>
      </c>
      <c r="Z146" s="320">
        <v>0</v>
      </c>
      <c r="AA146" s="320">
        <v>351</v>
      </c>
      <c r="AB146" s="320">
        <v>-306</v>
      </c>
      <c r="AC146" s="320">
        <v>0</v>
      </c>
      <c r="AD146" s="320">
        <v>-306</v>
      </c>
      <c r="AE146" s="320">
        <v>45</v>
      </c>
      <c r="AF146" s="320">
        <v>1313</v>
      </c>
      <c r="AG146" s="320">
        <v>1825</v>
      </c>
      <c r="AH146" s="320">
        <v>3138</v>
      </c>
      <c r="AI146" s="320">
        <v>106</v>
      </c>
      <c r="AJ146" s="320">
        <v>0</v>
      </c>
      <c r="AK146" s="320">
        <v>106</v>
      </c>
      <c r="AL146" s="320">
        <v>0</v>
      </c>
      <c r="AM146" s="320">
        <v>0</v>
      </c>
      <c r="AN146" s="320">
        <v>0</v>
      </c>
      <c r="AO146" s="320">
        <v>0</v>
      </c>
      <c r="AP146" s="320">
        <v>0</v>
      </c>
      <c r="AQ146" s="320">
        <v>0</v>
      </c>
      <c r="AR146" s="320">
        <v>0</v>
      </c>
      <c r="AS146" s="320">
        <v>0</v>
      </c>
      <c r="AT146" s="320">
        <v>0</v>
      </c>
      <c r="AU146" s="320">
        <v>21968</v>
      </c>
      <c r="AV146" s="320">
        <v>9045</v>
      </c>
      <c r="AW146" s="320">
        <v>0</v>
      </c>
      <c r="AX146" s="320">
        <v>-6004</v>
      </c>
      <c r="AY146" s="320">
        <v>3041</v>
      </c>
      <c r="AZ146" s="320">
        <v>0</v>
      </c>
      <c r="BA146" s="320">
        <v>3041</v>
      </c>
      <c r="BB146" s="320">
        <v>25009</v>
      </c>
      <c r="BC146" s="315">
        <v>20198</v>
      </c>
      <c r="BD146" s="315">
        <v>1770</v>
      </c>
      <c r="BE146" s="315">
        <v>21720</v>
      </c>
      <c r="BF146" s="315">
        <v>3289</v>
      </c>
      <c r="BG146" s="315">
        <v>1522</v>
      </c>
      <c r="BH146" s="315">
        <v>1519</v>
      </c>
      <c r="BI146" s="320">
        <v>54868</v>
      </c>
      <c r="BJ146" s="320">
        <v>32710</v>
      </c>
      <c r="BK146" s="320">
        <v>6004</v>
      </c>
      <c r="BL146" s="320">
        <v>38714</v>
      </c>
      <c r="BM146" s="320">
        <v>38714</v>
      </c>
      <c r="BN146" s="320">
        <v>93582</v>
      </c>
      <c r="BO146" s="320">
        <v>44576</v>
      </c>
      <c r="BP146" s="320">
        <v>2786</v>
      </c>
      <c r="BQ146" s="320">
        <v>41790</v>
      </c>
      <c r="BR146" s="320">
        <v>9698</v>
      </c>
      <c r="BS146" s="320">
        <v>1985</v>
      </c>
      <c r="BT146" s="320">
        <v>7713</v>
      </c>
      <c r="BU146" s="320">
        <v>12166</v>
      </c>
      <c r="BV146" s="320">
        <v>10442</v>
      </c>
      <c r="BW146" s="320">
        <v>1724</v>
      </c>
      <c r="BX146" s="320">
        <v>8541</v>
      </c>
      <c r="BY146" s="320">
        <v>1857</v>
      </c>
      <c r="BZ146" s="320">
        <v>6684</v>
      </c>
      <c r="CA146" s="320">
        <v>6791</v>
      </c>
      <c r="CB146" s="320">
        <v>2740</v>
      </c>
      <c r="CC146" s="320">
        <v>4051</v>
      </c>
      <c r="CD146" s="320">
        <v>11977</v>
      </c>
      <c r="CE146" s="320">
        <v>136</v>
      </c>
      <c r="CF146" s="320">
        <v>11841</v>
      </c>
      <c r="CG146" s="320">
        <v>0</v>
      </c>
      <c r="CH146" s="320">
        <v>0</v>
      </c>
      <c r="CI146" s="320">
        <v>0</v>
      </c>
      <c r="CJ146" s="320">
        <v>32296</v>
      </c>
      <c r="CK146" s="320">
        <v>5509</v>
      </c>
      <c r="CL146" s="320">
        <v>26787</v>
      </c>
      <c r="CM146" s="320">
        <v>0</v>
      </c>
      <c r="CN146" s="320">
        <v>0</v>
      </c>
      <c r="CO146" s="320">
        <v>0</v>
      </c>
      <c r="CP146" s="320">
        <v>1402</v>
      </c>
      <c r="CQ146" s="320">
        <v>344</v>
      </c>
      <c r="CR146" s="320">
        <v>1058</v>
      </c>
      <c r="CS146" s="320">
        <v>2979</v>
      </c>
      <c r="CT146" s="320">
        <v>96</v>
      </c>
      <c r="CU146" s="320">
        <v>2883</v>
      </c>
      <c r="CV146" s="320">
        <v>661</v>
      </c>
      <c r="CW146" s="320">
        <v>0</v>
      </c>
      <c r="CX146" s="320">
        <v>661</v>
      </c>
      <c r="CY146" s="320"/>
      <c r="CZ146" s="320"/>
      <c r="DA146" s="320"/>
      <c r="DB146" s="320"/>
      <c r="DC146" s="320"/>
      <c r="DD146" s="320">
        <v>0</v>
      </c>
      <c r="DE146" s="320"/>
      <c r="DF146" s="320"/>
      <c r="DG146" s="320">
        <v>0</v>
      </c>
      <c r="DH146" s="320"/>
      <c r="DI146" s="320">
        <v>0</v>
      </c>
      <c r="DJ146" s="320">
        <v>274</v>
      </c>
      <c r="DK146" s="320">
        <v>1983</v>
      </c>
      <c r="DL146" s="320">
        <v>1699</v>
      </c>
      <c r="DM146" s="320">
        <v>284</v>
      </c>
      <c r="DN146" s="320">
        <v>133344</v>
      </c>
      <c r="DO146" s="320">
        <v>27594</v>
      </c>
      <c r="DP146" s="320">
        <v>105750</v>
      </c>
      <c r="DQ146" s="320">
        <v>0</v>
      </c>
      <c r="DR146" s="320">
        <v>0</v>
      </c>
      <c r="DS146" s="320">
        <v>0</v>
      </c>
      <c r="DT146" s="320">
        <v>133344</v>
      </c>
      <c r="DU146" s="320">
        <v>27594</v>
      </c>
      <c r="DV146" s="320">
        <v>105750</v>
      </c>
      <c r="DW146" s="320">
        <v>-429</v>
      </c>
      <c r="DX146" s="320">
        <v>-161</v>
      </c>
      <c r="DY146" s="320">
        <v>-590</v>
      </c>
      <c r="DZ146" s="320">
        <v>0</v>
      </c>
      <c r="EA146" s="320">
        <v>9485</v>
      </c>
      <c r="EB146" s="320">
        <v>308</v>
      </c>
      <c r="EC146" s="320">
        <v>2836</v>
      </c>
      <c r="ED146" s="320">
        <v>0</v>
      </c>
      <c r="EE146" s="320">
        <v>0</v>
      </c>
      <c r="EF146" s="320">
        <v>12013</v>
      </c>
      <c r="EG146" s="320">
        <v>93467</v>
      </c>
      <c r="EH146" s="320">
        <v>7920</v>
      </c>
      <c r="EI146" s="320">
        <v>9376</v>
      </c>
      <c r="EJ146" s="320">
        <v>16635</v>
      </c>
      <c r="EK146" s="320">
        <v>127398</v>
      </c>
      <c r="EL146" s="320">
        <v>9045</v>
      </c>
      <c r="EM146" s="320">
        <v>2181</v>
      </c>
      <c r="EN146" s="320">
        <v>0</v>
      </c>
      <c r="EO146" s="320">
        <v>30529</v>
      </c>
      <c r="EP146" s="320">
        <v>0</v>
      </c>
      <c r="EQ146" s="320">
        <v>41755</v>
      </c>
      <c r="ER146" s="323">
        <f t="shared" si="65"/>
        <v>145665</v>
      </c>
      <c r="ES146" s="323">
        <f t="shared" si="51"/>
        <v>154871</v>
      </c>
      <c r="ET146" s="323">
        <f t="shared" si="52"/>
        <v>154871</v>
      </c>
      <c r="EU146" s="323">
        <f t="shared" si="60"/>
        <v>-9206</v>
      </c>
      <c r="EV146" s="323">
        <f t="shared" si="53"/>
        <v>27473</v>
      </c>
      <c r="EW146" s="323">
        <f t="shared" si="54"/>
        <v>27473</v>
      </c>
      <c r="EX146" s="323">
        <f t="shared" si="55"/>
        <v>27473</v>
      </c>
      <c r="EY146" s="323">
        <f t="shared" si="56"/>
        <v>26787</v>
      </c>
      <c r="EZ146" s="323">
        <f t="shared" si="57"/>
        <v>12166</v>
      </c>
      <c r="FA146" s="323">
        <f t="shared" si="58"/>
        <v>10442</v>
      </c>
      <c r="FB146" s="323">
        <f t="shared" si="61"/>
        <v>1724</v>
      </c>
      <c r="FC146" s="320">
        <v>0</v>
      </c>
      <c r="FD146" s="320">
        <v>168103</v>
      </c>
      <c r="FE146" s="320">
        <v>12926</v>
      </c>
      <c r="FF146" s="320">
        <v>101721</v>
      </c>
      <c r="FG146" s="320">
        <v>194</v>
      </c>
      <c r="FH146" s="320">
        <v>111</v>
      </c>
      <c r="FI146" s="320">
        <v>16831</v>
      </c>
      <c r="FJ146" s="320">
        <v>299886</v>
      </c>
      <c r="FK146" s="320">
        <v>2078</v>
      </c>
      <c r="FL146" s="320">
        <v>0</v>
      </c>
      <c r="FM146" s="320">
        <v>336</v>
      </c>
      <c r="FN146" s="320">
        <v>0</v>
      </c>
      <c r="FO146" s="320">
        <v>286</v>
      </c>
      <c r="FP146" s="320">
        <v>649</v>
      </c>
      <c r="FQ146" s="320">
        <v>303235</v>
      </c>
      <c r="FR146" s="320">
        <v>11700</v>
      </c>
      <c r="FS146" s="320">
        <v>0</v>
      </c>
      <c r="FT146" s="320">
        <v>1292</v>
      </c>
      <c r="FU146" s="320">
        <v>0</v>
      </c>
      <c r="FV146" s="320">
        <v>905</v>
      </c>
      <c r="FW146" s="320">
        <v>9334</v>
      </c>
      <c r="FX146" s="320">
        <v>21571</v>
      </c>
      <c r="FY146" s="320">
        <v>44802</v>
      </c>
      <c r="FZ146" s="320">
        <v>348037</v>
      </c>
      <c r="GA146" s="320">
        <v>0</v>
      </c>
      <c r="GB146" s="320">
        <v>3173</v>
      </c>
      <c r="GC146" s="320">
        <v>12613</v>
      </c>
      <c r="GD146" s="320">
        <v>37</v>
      </c>
      <c r="GE146" s="320">
        <v>0</v>
      </c>
      <c r="GF146" s="320">
        <v>0</v>
      </c>
      <c r="GG146" s="320">
        <v>15823</v>
      </c>
      <c r="GH146" s="320">
        <v>0</v>
      </c>
      <c r="GI146" s="320">
        <v>0</v>
      </c>
      <c r="GJ146" s="320">
        <v>67702</v>
      </c>
      <c r="GK146" s="320">
        <v>143376</v>
      </c>
      <c r="GL146" s="320">
        <v>2545</v>
      </c>
      <c r="GM146" s="320">
        <v>0</v>
      </c>
      <c r="GN146" s="320">
        <v>0</v>
      </c>
      <c r="GO146" s="320">
        <v>213623</v>
      </c>
      <c r="GP146" s="320">
        <v>118591</v>
      </c>
      <c r="GQ146" s="320">
        <v>25009</v>
      </c>
      <c r="GR146" s="320">
        <v>93582</v>
      </c>
      <c r="GS146" s="320">
        <v>118591</v>
      </c>
      <c r="GT146" s="320">
        <v>0</v>
      </c>
      <c r="GU146" s="320">
        <v>9334</v>
      </c>
      <c r="GV146" s="325">
        <f t="shared" si="62"/>
        <v>149094</v>
      </c>
      <c r="GW146" s="325">
        <f t="shared" si="63"/>
        <v>33271</v>
      </c>
      <c r="GX146" s="325">
        <f t="shared" si="64"/>
        <v>115823</v>
      </c>
      <c r="GY146" s="315">
        <v>11731</v>
      </c>
      <c r="GZ146" s="315">
        <v>11731</v>
      </c>
      <c r="HA146" s="315">
        <v>0</v>
      </c>
      <c r="HB146" s="323">
        <f t="shared" si="59"/>
        <v>21216</v>
      </c>
      <c r="HC146" s="315"/>
      <c r="HD146" s="315"/>
      <c r="HE146" s="315"/>
      <c r="HF146" s="315"/>
      <c r="HG146" s="315"/>
      <c r="HH146" s="315"/>
      <c r="HI146" s="315"/>
      <c r="HJ146" s="315"/>
      <c r="HK146" s="315"/>
      <c r="HL146" s="315"/>
      <c r="HM146" s="315"/>
      <c r="HN146" s="315"/>
      <c r="HO146" s="315"/>
      <c r="HP146" s="315"/>
      <c r="HQ146" s="315"/>
      <c r="HR146" s="315"/>
      <c r="HS146" s="315"/>
      <c r="HT146" s="315"/>
      <c r="HU146" s="315"/>
      <c r="HV146" s="315"/>
      <c r="HW146" s="315"/>
      <c r="HX146" s="315"/>
      <c r="HY146" s="315"/>
      <c r="HZ146" s="315"/>
      <c r="IA146" s="315"/>
      <c r="IB146" s="315"/>
      <c r="IC146" s="315"/>
      <c r="ID146" s="315"/>
      <c r="IE146" s="315"/>
      <c r="IF146" s="315"/>
      <c r="IG146" s="315"/>
      <c r="IH146" s="315"/>
      <c r="II146" s="315"/>
      <c r="IJ146" s="315"/>
      <c r="IK146" s="315"/>
      <c r="IL146" s="315"/>
      <c r="IM146" s="315"/>
      <c r="IN146" s="315"/>
      <c r="IO146" s="315"/>
      <c r="IP146" s="315"/>
      <c r="IQ146" s="315"/>
      <c r="IR146" s="315"/>
      <c r="IS146" s="315"/>
      <c r="IT146" s="315"/>
      <c r="IU146" s="315"/>
      <c r="IV146" s="315"/>
      <c r="IW146" s="315"/>
      <c r="IX146" s="315"/>
      <c r="IY146" s="315"/>
      <c r="IZ146" s="315"/>
      <c r="JA146" s="315"/>
      <c r="JB146" s="315"/>
      <c r="JC146" s="315"/>
      <c r="JD146" s="315"/>
      <c r="JE146" s="315"/>
      <c r="JF146" s="315"/>
      <c r="JG146" s="315"/>
      <c r="JH146" s="315"/>
      <c r="JI146" s="315"/>
      <c r="JJ146" s="315"/>
      <c r="JK146" s="315"/>
      <c r="JL146" s="315"/>
      <c r="JM146" s="315"/>
      <c r="JN146" s="315"/>
      <c r="JO146" s="315"/>
      <c r="JP146" s="315"/>
      <c r="JQ146" s="315"/>
      <c r="JR146" s="315"/>
      <c r="JS146" s="315"/>
      <c r="JT146" s="315"/>
      <c r="JU146" s="315"/>
      <c r="JV146" s="315"/>
      <c r="JW146" s="315"/>
      <c r="JX146" s="315"/>
      <c r="JY146" s="315"/>
      <c r="JZ146" s="315"/>
      <c r="KA146" s="315"/>
      <c r="KB146" s="315"/>
      <c r="KC146" s="315"/>
      <c r="KD146" s="315"/>
      <c r="KE146" s="315"/>
      <c r="KF146" s="315"/>
      <c r="KG146" s="315"/>
      <c r="KH146" s="315"/>
      <c r="KI146" s="315"/>
      <c r="KJ146" s="315"/>
      <c r="KK146" s="315"/>
      <c r="KL146" s="315"/>
      <c r="KM146" s="315"/>
      <c r="KN146" s="315"/>
      <c r="KO146" s="315"/>
      <c r="KP146" s="315"/>
      <c r="KQ146" s="315"/>
      <c r="KR146" s="315"/>
      <c r="KS146" s="315"/>
      <c r="KT146" s="315"/>
      <c r="KU146" s="315"/>
      <c r="KV146" s="315"/>
      <c r="KW146" s="315"/>
      <c r="KX146" s="315"/>
      <c r="KY146" s="315"/>
      <c r="KZ146" s="315"/>
      <c r="LA146" s="315"/>
      <c r="LB146" s="315"/>
      <c r="LC146" s="315"/>
      <c r="LD146" s="315"/>
      <c r="LE146" s="315"/>
      <c r="LF146" s="315"/>
      <c r="LG146" s="315"/>
      <c r="LH146" s="315"/>
      <c r="LI146" s="315"/>
      <c r="LJ146" s="315"/>
      <c r="LK146" s="315"/>
      <c r="LL146" s="315"/>
      <c r="LM146" s="315"/>
      <c r="LN146" s="315"/>
      <c r="LO146" s="315"/>
      <c r="LP146" s="315"/>
      <c r="LQ146" s="315"/>
      <c r="LR146" s="315"/>
      <c r="LS146" s="315"/>
      <c r="LT146" s="315"/>
      <c r="LU146" s="315"/>
      <c r="LV146" s="315"/>
      <c r="LW146" s="315"/>
      <c r="LX146" s="315"/>
      <c r="LY146" s="315"/>
      <c r="LZ146" s="315"/>
      <c r="MA146" s="315"/>
      <c r="MB146" s="315"/>
      <c r="MC146" s="315"/>
      <c r="MD146" s="315"/>
      <c r="ME146" s="315"/>
      <c r="MF146" s="315"/>
      <c r="MG146" s="315"/>
      <c r="MH146" s="315"/>
      <c r="MI146" s="315"/>
      <c r="MJ146" s="315"/>
      <c r="MK146" s="315"/>
      <c r="ML146" s="315"/>
      <c r="MM146" s="315"/>
      <c r="MN146" s="315"/>
      <c r="MO146" s="315"/>
      <c r="MP146" s="315"/>
      <c r="MQ146" s="315"/>
      <c r="MR146" s="315"/>
      <c r="MS146" s="315"/>
      <c r="MT146" s="315"/>
      <c r="MU146" s="315"/>
      <c r="MV146" s="315"/>
      <c r="MW146" s="315"/>
      <c r="MX146" s="315"/>
      <c r="MY146" s="315"/>
      <c r="MZ146" s="315"/>
      <c r="NA146" s="315"/>
      <c r="NB146" s="315"/>
      <c r="NC146" s="315"/>
      <c r="ND146" s="315"/>
      <c r="NE146" s="315"/>
      <c r="NF146" s="315"/>
      <c r="NG146" s="315"/>
      <c r="NH146" s="315"/>
      <c r="NI146" s="315"/>
      <c r="NJ146" s="315"/>
      <c r="NK146" s="315"/>
      <c r="NL146" s="315"/>
      <c r="NM146" s="315"/>
      <c r="NN146" s="315"/>
      <c r="NO146" s="315"/>
      <c r="NP146" s="315"/>
      <c r="NQ146" s="315"/>
      <c r="NR146" s="315"/>
      <c r="NS146" s="315"/>
      <c r="NT146" s="315"/>
      <c r="NU146" s="315"/>
      <c r="NV146" s="315"/>
      <c r="NW146" s="315"/>
      <c r="NX146" s="315"/>
      <c r="NY146" s="315"/>
      <c r="NZ146" s="315"/>
      <c r="OA146" s="315"/>
      <c r="OB146" s="315"/>
      <c r="OC146" s="315"/>
      <c r="OD146" s="315"/>
      <c r="OE146" s="315"/>
      <c r="OF146" s="315"/>
      <c r="OG146" s="315"/>
      <c r="OH146" s="315"/>
      <c r="OI146" s="315"/>
      <c r="OJ146" s="315"/>
      <c r="OK146" s="315"/>
      <c r="OL146" s="315"/>
      <c r="OM146" s="315"/>
      <c r="ON146" s="315"/>
      <c r="OO146" s="315"/>
      <c r="OP146" s="315"/>
      <c r="OQ146" s="315"/>
      <c r="OR146" s="315"/>
      <c r="OS146" s="315"/>
      <c r="OT146" s="315"/>
      <c r="OU146" s="315"/>
      <c r="OV146" s="315"/>
      <c r="OW146" s="315"/>
      <c r="OX146" s="315"/>
      <c r="OY146" s="315"/>
      <c r="OZ146" s="315"/>
      <c r="PA146" s="315"/>
      <c r="PB146" s="315"/>
      <c r="PC146" s="315"/>
      <c r="PD146" s="315"/>
      <c r="PE146" s="315"/>
      <c r="PF146" s="315"/>
      <c r="PG146" s="315"/>
      <c r="PH146" s="315"/>
      <c r="PI146" s="315"/>
      <c r="PJ146" s="315"/>
      <c r="PK146" s="315"/>
      <c r="PL146" s="315"/>
      <c r="PM146" s="315"/>
      <c r="PN146" s="315"/>
      <c r="PO146" s="315"/>
      <c r="PP146" s="315"/>
      <c r="PQ146" s="315"/>
      <c r="PR146" s="315"/>
      <c r="PS146" s="315"/>
      <c r="PT146" s="315"/>
      <c r="PU146" s="315"/>
      <c r="PV146" s="315"/>
      <c r="PW146" s="315"/>
      <c r="PX146" s="315"/>
      <c r="PY146" s="315"/>
      <c r="PZ146" s="315"/>
      <c r="QA146" s="315"/>
      <c r="QB146" s="315"/>
      <c r="QC146" s="315"/>
      <c r="QD146" s="315"/>
      <c r="QE146" s="315"/>
      <c r="QF146" s="315"/>
      <c r="QG146" s="315"/>
      <c r="QH146" s="315"/>
      <c r="QI146" s="315"/>
      <c r="QJ146" s="315"/>
      <c r="QK146" s="315"/>
      <c r="QL146" s="315"/>
      <c r="QM146" s="315"/>
      <c r="QN146" s="315"/>
      <c r="QO146" s="315"/>
      <c r="QP146" s="315"/>
      <c r="QQ146" s="315"/>
      <c r="QR146" s="315"/>
      <c r="QS146" s="315"/>
      <c r="QT146" s="315"/>
      <c r="QU146" s="315"/>
      <c r="QV146" s="315"/>
      <c r="QW146" s="315"/>
      <c r="QX146" s="315"/>
      <c r="QY146" s="315"/>
      <c r="QZ146" s="315"/>
      <c r="RA146" s="315"/>
      <c r="RB146" s="315"/>
      <c r="RC146" s="315"/>
      <c r="RD146" s="315"/>
      <c r="RE146" s="315"/>
      <c r="RF146" s="315"/>
      <c r="RG146" s="315"/>
      <c r="RH146" s="315"/>
      <c r="RI146" s="315"/>
      <c r="RJ146" s="315"/>
      <c r="RK146" s="315"/>
      <c r="RL146" s="315"/>
      <c r="RM146" s="315"/>
      <c r="RN146" s="315"/>
      <c r="RO146" s="315"/>
      <c r="RP146" s="315"/>
      <c r="RQ146" s="315"/>
      <c r="RR146" s="315"/>
      <c r="RS146" s="315"/>
      <c r="RT146" s="315"/>
      <c r="RU146" s="315"/>
      <c r="RV146" s="315"/>
      <c r="RW146" s="315"/>
      <c r="RX146" s="315"/>
      <c r="RY146" s="315"/>
      <c r="RZ146" s="315"/>
      <c r="SA146" s="315"/>
      <c r="SB146" s="315"/>
      <c r="SC146" s="315"/>
      <c r="SD146" s="315"/>
      <c r="SE146" s="315"/>
      <c r="SF146" s="315"/>
      <c r="SG146" s="315"/>
      <c r="SH146" s="315"/>
      <c r="SI146" s="315"/>
      <c r="SJ146" s="315"/>
      <c r="SK146" s="315"/>
      <c r="SL146" s="315"/>
      <c r="SM146" s="315"/>
      <c r="SN146" s="315"/>
      <c r="SO146" s="315"/>
      <c r="SP146" s="315"/>
      <c r="SQ146" s="315"/>
      <c r="SR146" s="315"/>
      <c r="SS146" s="315"/>
      <c r="ST146" s="315"/>
      <c r="SU146" s="315"/>
      <c r="SV146" s="315"/>
      <c r="SW146" s="315"/>
      <c r="SX146" s="315"/>
      <c r="SY146" s="315"/>
      <c r="SZ146" s="315"/>
      <c r="TA146" s="315"/>
      <c r="TB146" s="315"/>
      <c r="TC146" s="315"/>
      <c r="TD146" s="315"/>
      <c r="TE146" s="315"/>
      <c r="TF146" s="315"/>
      <c r="TG146" s="315"/>
      <c r="TH146" s="315"/>
      <c r="TI146" s="315"/>
      <c r="TJ146" s="315"/>
      <c r="TK146" s="315"/>
      <c r="TL146" s="315"/>
      <c r="TM146" s="315"/>
      <c r="TN146" s="315"/>
      <c r="TO146" s="315"/>
      <c r="TP146" s="315"/>
      <c r="TQ146" s="315"/>
      <c r="TR146" s="315"/>
      <c r="TS146" s="315"/>
      <c r="TT146" s="315"/>
      <c r="TU146" s="315"/>
      <c r="TV146" s="315"/>
      <c r="TW146" s="315"/>
      <c r="TX146" s="315"/>
      <c r="TY146" s="315"/>
      <c r="TZ146" s="315"/>
      <c r="UA146" s="315"/>
      <c r="UB146" s="315"/>
      <c r="UC146" s="315"/>
      <c r="UD146" s="315"/>
    </row>
    <row r="147" spans="1:550">
      <c r="A147" s="28" t="s">
        <v>646</v>
      </c>
      <c r="B147" s="28" t="s">
        <v>633</v>
      </c>
      <c r="C147" s="29" t="s">
        <v>242</v>
      </c>
      <c r="D147" s="29" t="s">
        <v>256</v>
      </c>
      <c r="E147" s="105" t="s">
        <v>186</v>
      </c>
      <c r="F147" s="31">
        <v>12</v>
      </c>
      <c r="G147" s="320">
        <v>158460</v>
      </c>
      <c r="H147" s="320">
        <v>70431</v>
      </c>
      <c r="I147" s="320">
        <v>16000</v>
      </c>
      <c r="J147" s="320">
        <v>21414</v>
      </c>
      <c r="K147" s="320">
        <v>340760</v>
      </c>
      <c r="L147" s="320">
        <v>390441</v>
      </c>
      <c r="M147" s="320">
        <v>18933</v>
      </c>
      <c r="N147" s="320">
        <v>-19531</v>
      </c>
      <c r="O147" s="320">
        <v>19900</v>
      </c>
      <c r="P147" s="320">
        <v>369</v>
      </c>
      <c r="Q147" s="320">
        <v>-703</v>
      </c>
      <c r="R147" s="320">
        <v>-334</v>
      </c>
      <c r="S147" s="320">
        <v>18599</v>
      </c>
      <c r="T147" s="320">
        <v>5093</v>
      </c>
      <c r="U147" s="320">
        <v>5010</v>
      </c>
      <c r="V147" s="320">
        <v>-5641</v>
      </c>
      <c r="W147" s="320">
        <v>-631</v>
      </c>
      <c r="X147" s="320">
        <v>319</v>
      </c>
      <c r="Y147" s="320">
        <v>-312</v>
      </c>
      <c r="Z147" s="320">
        <v>4781</v>
      </c>
      <c r="AA147" s="320">
        <v>5778</v>
      </c>
      <c r="AB147" s="320">
        <v>720</v>
      </c>
      <c r="AC147" s="320">
        <v>0</v>
      </c>
      <c r="AD147" s="320">
        <v>720</v>
      </c>
      <c r="AE147" s="320">
        <v>6498</v>
      </c>
      <c r="AF147" s="320">
        <v>3869</v>
      </c>
      <c r="AG147" s="320">
        <v>-243</v>
      </c>
      <c r="AH147" s="320">
        <v>3626</v>
      </c>
      <c r="AI147" s="320">
        <v>0</v>
      </c>
      <c r="AJ147" s="320">
        <v>0</v>
      </c>
      <c r="AK147" s="320">
        <v>0</v>
      </c>
      <c r="AL147" s="320">
        <v>0</v>
      </c>
      <c r="AM147" s="320">
        <v>0</v>
      </c>
      <c r="AN147" s="320">
        <v>0</v>
      </c>
      <c r="AO147" s="320">
        <v>0</v>
      </c>
      <c r="AP147" s="320">
        <v>0</v>
      </c>
      <c r="AQ147" s="320">
        <v>0</v>
      </c>
      <c r="AR147" s="320">
        <v>9570</v>
      </c>
      <c r="AS147" s="320">
        <v>-368</v>
      </c>
      <c r="AT147" s="320">
        <v>9202</v>
      </c>
      <c r="AU147" s="320">
        <v>43243</v>
      </c>
      <c r="AV147" s="320">
        <v>-14521</v>
      </c>
      <c r="AW147" s="320">
        <v>0</v>
      </c>
      <c r="AX147" s="320">
        <v>13984</v>
      </c>
      <c r="AY147" s="320">
        <v>-537</v>
      </c>
      <c r="AZ147" s="320">
        <v>0</v>
      </c>
      <c r="BA147" s="320">
        <v>-537</v>
      </c>
      <c r="BB147" s="320">
        <v>42706</v>
      </c>
      <c r="BC147" s="315">
        <v>33596</v>
      </c>
      <c r="BD147" s="315">
        <v>9647</v>
      </c>
      <c r="BE147" s="315">
        <v>32582</v>
      </c>
      <c r="BF147" s="315">
        <v>10124</v>
      </c>
      <c r="BG147" s="315">
        <v>-1014</v>
      </c>
      <c r="BH147" s="315">
        <v>477</v>
      </c>
      <c r="BI147" s="320">
        <v>-89276</v>
      </c>
      <c r="BJ147" s="320">
        <v>384976</v>
      </c>
      <c r="BK147" s="320">
        <v>-13984</v>
      </c>
      <c r="BL147" s="320">
        <v>370992</v>
      </c>
      <c r="BM147" s="320">
        <v>370992</v>
      </c>
      <c r="BN147" s="320">
        <v>281716</v>
      </c>
      <c r="BO147" s="320">
        <v>168691</v>
      </c>
      <c r="BP147" s="320">
        <v>12593</v>
      </c>
      <c r="BQ147" s="320">
        <v>156098</v>
      </c>
      <c r="BR147" s="320">
        <v>18139</v>
      </c>
      <c r="BS147" s="320">
        <v>4702</v>
      </c>
      <c r="BT147" s="320">
        <v>13437</v>
      </c>
      <c r="BU147" s="320">
        <v>50031</v>
      </c>
      <c r="BV147" s="320">
        <v>45976</v>
      </c>
      <c r="BW147" s="320">
        <v>4055</v>
      </c>
      <c r="BX147" s="320">
        <v>16794</v>
      </c>
      <c r="BY147" s="320">
        <v>1522</v>
      </c>
      <c r="BZ147" s="320">
        <v>15272</v>
      </c>
      <c r="CA147" s="320">
        <v>36954</v>
      </c>
      <c r="CB147" s="320">
        <v>10113</v>
      </c>
      <c r="CC147" s="320">
        <v>26841</v>
      </c>
      <c r="CD147" s="320">
        <v>18257</v>
      </c>
      <c r="CE147" s="320">
        <v>1729</v>
      </c>
      <c r="CF147" s="320">
        <v>16528</v>
      </c>
      <c r="CG147" s="320">
        <v>0</v>
      </c>
      <c r="CH147" s="320">
        <v>0</v>
      </c>
      <c r="CI147" s="320">
        <v>0</v>
      </c>
      <c r="CJ147" s="320">
        <v>133502</v>
      </c>
      <c r="CK147" s="320">
        <v>32905</v>
      </c>
      <c r="CL147" s="320">
        <v>100597</v>
      </c>
      <c r="CM147" s="320">
        <v>0</v>
      </c>
      <c r="CN147" s="320">
        <v>0</v>
      </c>
      <c r="CO147" s="320">
        <v>0</v>
      </c>
      <c r="CP147" s="320">
        <v>13136</v>
      </c>
      <c r="CQ147" s="320">
        <v>2795</v>
      </c>
      <c r="CR147" s="320">
        <v>10341</v>
      </c>
      <c r="CS147" s="320">
        <v>3123</v>
      </c>
      <c r="CT147" s="320">
        <v>0</v>
      </c>
      <c r="CU147" s="320">
        <v>3123</v>
      </c>
      <c r="CV147" s="320">
        <v>-30</v>
      </c>
      <c r="CW147" s="320">
        <v>0</v>
      </c>
      <c r="CX147" s="320">
        <v>-30</v>
      </c>
      <c r="CY147" s="320"/>
      <c r="CZ147" s="320"/>
      <c r="DA147" s="320"/>
      <c r="DB147" s="320"/>
      <c r="DC147" s="320"/>
      <c r="DD147" s="320">
        <v>0</v>
      </c>
      <c r="DE147" s="320"/>
      <c r="DF147" s="320"/>
      <c r="DG147" s="320">
        <v>0</v>
      </c>
      <c r="DH147" s="320"/>
      <c r="DI147" s="320">
        <v>0</v>
      </c>
      <c r="DJ147" s="320">
        <v>0</v>
      </c>
      <c r="DK147" s="320">
        <v>0</v>
      </c>
      <c r="DL147" s="320">
        <v>0</v>
      </c>
      <c r="DM147" s="320">
        <v>0</v>
      </c>
      <c r="DN147" s="320">
        <v>458597</v>
      </c>
      <c r="DO147" s="320">
        <v>112335</v>
      </c>
      <c r="DP147" s="320">
        <v>346262</v>
      </c>
      <c r="DQ147" s="320">
        <v>47533</v>
      </c>
      <c r="DR147" s="320">
        <v>53132</v>
      </c>
      <c r="DS147" s="320">
        <v>-5599</v>
      </c>
      <c r="DT147" s="320">
        <v>506130</v>
      </c>
      <c r="DU147" s="320">
        <v>165467</v>
      </c>
      <c r="DV147" s="320">
        <v>340663</v>
      </c>
      <c r="DW147" s="320">
        <v>-442</v>
      </c>
      <c r="DX147" s="320">
        <v>0</v>
      </c>
      <c r="DY147" s="320">
        <v>-442</v>
      </c>
      <c r="DZ147" s="320">
        <v>-118</v>
      </c>
      <c r="EA147" s="320">
        <v>27326</v>
      </c>
      <c r="EB147" s="320">
        <v>539</v>
      </c>
      <c r="EC147" s="320">
        <v>12319</v>
      </c>
      <c r="ED147" s="320">
        <v>0</v>
      </c>
      <c r="EE147" s="320">
        <v>0</v>
      </c>
      <c r="EF147" s="320">
        <v>39224</v>
      </c>
      <c r="EG147" s="320">
        <v>223140</v>
      </c>
      <c r="EH147" s="320">
        <v>63236</v>
      </c>
      <c r="EI147" s="320">
        <v>54384</v>
      </c>
      <c r="EJ147" s="320">
        <v>25048</v>
      </c>
      <c r="EK147" s="320">
        <v>365808</v>
      </c>
      <c r="EL147" s="320">
        <v>-14521</v>
      </c>
      <c r="EM147" s="320">
        <v>287006</v>
      </c>
      <c r="EN147" s="320">
        <v>0</v>
      </c>
      <c r="EO147" s="320">
        <v>97970</v>
      </c>
      <c r="EP147" s="320">
        <v>0</v>
      </c>
      <c r="EQ147" s="320">
        <v>370455</v>
      </c>
      <c r="ER147" s="323">
        <f t="shared" si="65"/>
        <v>545775</v>
      </c>
      <c r="ES147" s="323">
        <f t="shared" si="51"/>
        <v>531254</v>
      </c>
      <c r="ET147" s="323">
        <f t="shared" si="52"/>
        <v>531254</v>
      </c>
      <c r="EU147" s="323">
        <f t="shared" si="60"/>
        <v>14521</v>
      </c>
      <c r="EV147" s="323">
        <f t="shared" si="53"/>
        <v>165446</v>
      </c>
      <c r="EW147" s="323">
        <f t="shared" si="54"/>
        <v>112314</v>
      </c>
      <c r="EX147" s="323">
        <f t="shared" si="55"/>
        <v>112314</v>
      </c>
      <c r="EY147" s="323">
        <f t="shared" si="56"/>
        <v>100597</v>
      </c>
      <c r="EZ147" s="323">
        <f t="shared" si="57"/>
        <v>97564</v>
      </c>
      <c r="FA147" s="323">
        <f t="shared" si="58"/>
        <v>99108</v>
      </c>
      <c r="FB147" s="323">
        <f t="shared" si="61"/>
        <v>-1544</v>
      </c>
      <c r="FC147" s="320">
        <v>337203</v>
      </c>
      <c r="FD147" s="320">
        <v>507114</v>
      </c>
      <c r="FE147" s="320">
        <v>13715</v>
      </c>
      <c r="FF147" s="320">
        <v>103757</v>
      </c>
      <c r="FG147" s="320">
        <v>13367</v>
      </c>
      <c r="FH147" s="320">
        <v>4075</v>
      </c>
      <c r="FI147" s="320">
        <v>7953</v>
      </c>
      <c r="FJ147" s="320">
        <v>987184</v>
      </c>
      <c r="FK147" s="320">
        <v>259</v>
      </c>
      <c r="FL147" s="320">
        <v>0</v>
      </c>
      <c r="FM147" s="320">
        <v>2271</v>
      </c>
      <c r="FN147" s="320">
        <v>104</v>
      </c>
      <c r="FO147" s="320">
        <v>6310</v>
      </c>
      <c r="FP147" s="320">
        <v>9266</v>
      </c>
      <c r="FQ147" s="320">
        <v>1005394</v>
      </c>
      <c r="FR147" s="320">
        <v>0</v>
      </c>
      <c r="FS147" s="320">
        <v>0</v>
      </c>
      <c r="FT147" s="320">
        <v>1224</v>
      </c>
      <c r="FU147" s="320">
        <v>0</v>
      </c>
      <c r="FV147" s="320">
        <v>772</v>
      </c>
      <c r="FW147" s="320">
        <v>23784</v>
      </c>
      <c r="FX147" s="320">
        <v>36866</v>
      </c>
      <c r="FY147" s="320">
        <v>62646</v>
      </c>
      <c r="FZ147" s="320">
        <v>1068040</v>
      </c>
      <c r="GA147" s="320">
        <v>0</v>
      </c>
      <c r="GB147" s="320">
        <v>32915</v>
      </c>
      <c r="GC147" s="320">
        <v>73306</v>
      </c>
      <c r="GD147" s="320">
        <v>0</v>
      </c>
      <c r="GE147" s="320">
        <v>0</v>
      </c>
      <c r="GF147" s="320">
        <v>0</v>
      </c>
      <c r="GG147" s="320">
        <v>106221</v>
      </c>
      <c r="GH147" s="320">
        <v>1224</v>
      </c>
      <c r="GI147" s="320">
        <v>0</v>
      </c>
      <c r="GJ147" s="320">
        <v>303045</v>
      </c>
      <c r="GK147" s="320">
        <v>214193</v>
      </c>
      <c r="GL147" s="320">
        <v>114222</v>
      </c>
      <c r="GM147" s="320">
        <v>0</v>
      </c>
      <c r="GN147" s="320">
        <v>4713</v>
      </c>
      <c r="GO147" s="320">
        <v>637397</v>
      </c>
      <c r="GP147" s="320">
        <v>324422</v>
      </c>
      <c r="GQ147" s="320">
        <v>42706</v>
      </c>
      <c r="GR147" s="320">
        <v>281716</v>
      </c>
      <c r="GS147" s="320">
        <v>324422</v>
      </c>
      <c r="GT147" s="320">
        <v>337203</v>
      </c>
      <c r="GU147" s="320">
        <v>23784</v>
      </c>
      <c r="GV147" s="325">
        <f t="shared" si="62"/>
        <v>361330</v>
      </c>
      <c r="GW147" s="325">
        <f t="shared" si="63"/>
        <v>36866</v>
      </c>
      <c r="GX147" s="325">
        <f t="shared" si="64"/>
        <v>324464</v>
      </c>
      <c r="GY147" s="315">
        <v>18863</v>
      </c>
      <c r="GZ147" s="315">
        <v>14752</v>
      </c>
      <c r="HA147" s="315">
        <v>4111</v>
      </c>
      <c r="HB147" s="323">
        <f t="shared" si="59"/>
        <v>46189</v>
      </c>
      <c r="HC147" s="315"/>
      <c r="HD147" s="315"/>
      <c r="HE147" s="315"/>
      <c r="HF147" s="315"/>
      <c r="HG147" s="315"/>
      <c r="HH147" s="315"/>
      <c r="HI147" s="315"/>
      <c r="HJ147" s="315"/>
      <c r="HK147" s="315"/>
      <c r="HL147" s="315"/>
      <c r="HM147" s="315"/>
      <c r="HN147" s="315"/>
      <c r="HO147" s="315"/>
      <c r="HP147" s="315"/>
      <c r="HQ147" s="315"/>
      <c r="HR147" s="315"/>
      <c r="HS147" s="315"/>
      <c r="HT147" s="315"/>
      <c r="HU147" s="315"/>
      <c r="HV147" s="315"/>
      <c r="HW147" s="315"/>
      <c r="HX147" s="315"/>
      <c r="HY147" s="315"/>
      <c r="HZ147" s="315"/>
      <c r="IA147" s="315"/>
      <c r="IB147" s="315"/>
      <c r="IC147" s="315"/>
      <c r="ID147" s="315"/>
      <c r="IE147" s="315"/>
      <c r="IF147" s="315"/>
      <c r="IG147" s="315"/>
      <c r="IH147" s="315"/>
      <c r="II147" s="315"/>
      <c r="IJ147" s="315"/>
      <c r="IK147" s="315"/>
      <c r="IL147" s="315"/>
      <c r="IM147" s="315"/>
      <c r="IN147" s="315"/>
      <c r="IO147" s="315"/>
      <c r="IP147" s="315"/>
      <c r="IQ147" s="315"/>
      <c r="IR147" s="315"/>
      <c r="IS147" s="315"/>
      <c r="IT147" s="315"/>
      <c r="IU147" s="315"/>
      <c r="IV147" s="315"/>
      <c r="IW147" s="315"/>
      <c r="IX147" s="315"/>
      <c r="IY147" s="315"/>
      <c r="IZ147" s="315"/>
      <c r="JA147" s="315"/>
      <c r="JB147" s="315"/>
      <c r="JC147" s="315"/>
      <c r="JD147" s="315"/>
      <c r="JE147" s="315"/>
      <c r="JF147" s="315"/>
      <c r="JG147" s="315"/>
      <c r="JH147" s="315"/>
      <c r="JI147" s="315"/>
      <c r="JJ147" s="315"/>
      <c r="JK147" s="315"/>
      <c r="JL147" s="315"/>
      <c r="JM147" s="315"/>
      <c r="JN147" s="315"/>
      <c r="JO147" s="315"/>
      <c r="JP147" s="315"/>
      <c r="JQ147" s="315"/>
      <c r="JR147" s="315"/>
      <c r="JS147" s="315"/>
      <c r="JT147" s="315"/>
      <c r="JU147" s="315"/>
      <c r="JV147" s="315"/>
      <c r="JW147" s="315"/>
      <c r="JX147" s="315"/>
      <c r="JY147" s="315"/>
      <c r="JZ147" s="315"/>
      <c r="KA147" s="315"/>
      <c r="KB147" s="315"/>
      <c r="KC147" s="315"/>
      <c r="KD147" s="315"/>
      <c r="KE147" s="315"/>
      <c r="KF147" s="315"/>
      <c r="KG147" s="315"/>
      <c r="KH147" s="315"/>
      <c r="KI147" s="315"/>
      <c r="KJ147" s="315"/>
      <c r="KK147" s="315"/>
      <c r="KL147" s="315"/>
      <c r="KM147" s="315"/>
      <c r="KN147" s="315"/>
      <c r="KO147" s="315"/>
      <c r="KP147" s="315"/>
      <c r="KQ147" s="315"/>
      <c r="KR147" s="315"/>
      <c r="KS147" s="315"/>
      <c r="KT147" s="315"/>
      <c r="KU147" s="315"/>
      <c r="KV147" s="315"/>
      <c r="KW147" s="315"/>
      <c r="KX147" s="315"/>
      <c r="KY147" s="315"/>
      <c r="KZ147" s="315"/>
      <c r="LA147" s="315"/>
      <c r="LB147" s="315"/>
      <c r="LC147" s="315"/>
      <c r="LD147" s="315"/>
      <c r="LE147" s="315"/>
      <c r="LF147" s="315"/>
      <c r="LG147" s="315"/>
      <c r="LH147" s="315"/>
      <c r="LI147" s="315"/>
      <c r="LJ147" s="315"/>
      <c r="LK147" s="315"/>
      <c r="LL147" s="315"/>
      <c r="LM147" s="315"/>
      <c r="LN147" s="315"/>
      <c r="LO147" s="315"/>
      <c r="LP147" s="315"/>
      <c r="LQ147" s="315"/>
      <c r="LR147" s="315"/>
      <c r="LS147" s="315"/>
      <c r="LT147" s="315"/>
      <c r="LU147" s="315"/>
      <c r="LV147" s="315"/>
      <c r="LW147" s="315"/>
      <c r="LX147" s="315"/>
      <c r="LY147" s="315"/>
      <c r="LZ147" s="315"/>
      <c r="MA147" s="315"/>
      <c r="MB147" s="315"/>
      <c r="MC147" s="315"/>
      <c r="MD147" s="315"/>
      <c r="ME147" s="315"/>
      <c r="MF147" s="315"/>
      <c r="MG147" s="315"/>
      <c r="MH147" s="315"/>
      <c r="MI147" s="315"/>
      <c r="MJ147" s="315"/>
      <c r="MK147" s="315"/>
      <c r="ML147" s="315"/>
      <c r="MM147" s="315"/>
      <c r="MN147" s="315"/>
      <c r="MO147" s="315"/>
      <c r="MP147" s="315"/>
      <c r="MQ147" s="315"/>
      <c r="MR147" s="315"/>
      <c r="MS147" s="315"/>
      <c r="MT147" s="315"/>
      <c r="MU147" s="315"/>
      <c r="MV147" s="315"/>
      <c r="MW147" s="315"/>
      <c r="MX147" s="315"/>
      <c r="MY147" s="315"/>
      <c r="MZ147" s="315"/>
      <c r="NA147" s="315"/>
      <c r="NB147" s="315"/>
      <c r="NC147" s="315"/>
      <c r="ND147" s="315"/>
      <c r="NE147" s="315"/>
      <c r="NF147" s="315"/>
      <c r="NG147" s="315"/>
      <c r="NH147" s="315"/>
      <c r="NI147" s="315"/>
      <c r="NJ147" s="315"/>
      <c r="NK147" s="315"/>
      <c r="NL147" s="315"/>
      <c r="NM147" s="315"/>
      <c r="NN147" s="315"/>
      <c r="NO147" s="315"/>
      <c r="NP147" s="315"/>
      <c r="NQ147" s="315"/>
      <c r="NR147" s="315"/>
      <c r="NS147" s="315"/>
      <c r="NT147" s="315"/>
      <c r="NU147" s="315"/>
      <c r="NV147" s="315"/>
      <c r="NW147" s="315"/>
      <c r="NX147" s="315"/>
      <c r="NY147" s="315"/>
      <c r="NZ147" s="315"/>
      <c r="OA147" s="315"/>
      <c r="OB147" s="315"/>
      <c r="OC147" s="315"/>
      <c r="OD147" s="315"/>
      <c r="OE147" s="315"/>
      <c r="OF147" s="315"/>
      <c r="OG147" s="315"/>
      <c r="OH147" s="315"/>
      <c r="OI147" s="315"/>
      <c r="OJ147" s="315"/>
      <c r="OK147" s="315"/>
      <c r="OL147" s="315"/>
      <c r="OM147" s="315"/>
      <c r="ON147" s="315"/>
      <c r="OO147" s="315"/>
      <c r="OP147" s="315"/>
      <c r="OQ147" s="315"/>
      <c r="OR147" s="315"/>
      <c r="OS147" s="315"/>
      <c r="OT147" s="315"/>
      <c r="OU147" s="315"/>
      <c r="OV147" s="315"/>
      <c r="OW147" s="315"/>
      <c r="OX147" s="315"/>
      <c r="OY147" s="315"/>
      <c r="OZ147" s="315"/>
      <c r="PA147" s="315"/>
      <c r="PB147" s="315"/>
      <c r="PC147" s="315"/>
      <c r="PD147" s="315"/>
      <c r="PE147" s="315"/>
      <c r="PF147" s="315"/>
      <c r="PG147" s="315"/>
      <c r="PH147" s="315"/>
      <c r="PI147" s="315"/>
      <c r="PJ147" s="315"/>
      <c r="PK147" s="315"/>
      <c r="PL147" s="315"/>
      <c r="PM147" s="315"/>
      <c r="PN147" s="315"/>
      <c r="PO147" s="315"/>
      <c r="PP147" s="315"/>
      <c r="PQ147" s="315"/>
      <c r="PR147" s="315"/>
      <c r="PS147" s="315"/>
      <c r="PT147" s="315"/>
      <c r="PU147" s="315"/>
      <c r="PV147" s="315"/>
      <c r="PW147" s="315"/>
      <c r="PX147" s="315"/>
      <c r="PY147" s="315"/>
      <c r="PZ147" s="315"/>
      <c r="QA147" s="315"/>
      <c r="QB147" s="315"/>
      <c r="QC147" s="315"/>
      <c r="QD147" s="315"/>
      <c r="QE147" s="315"/>
      <c r="QF147" s="315"/>
      <c r="QG147" s="315"/>
      <c r="QH147" s="315"/>
      <c r="QI147" s="315"/>
      <c r="QJ147" s="315"/>
      <c r="QK147" s="315"/>
      <c r="QL147" s="315"/>
      <c r="QM147" s="315"/>
      <c r="QN147" s="315"/>
      <c r="QO147" s="315"/>
      <c r="QP147" s="315"/>
      <c r="QQ147" s="315"/>
      <c r="QR147" s="315"/>
      <c r="QS147" s="315"/>
      <c r="QT147" s="315"/>
      <c r="QU147" s="315"/>
      <c r="QV147" s="315"/>
      <c r="QW147" s="315"/>
      <c r="QX147" s="315"/>
      <c r="QY147" s="315"/>
      <c r="QZ147" s="315"/>
      <c r="RA147" s="315"/>
      <c r="RB147" s="315"/>
      <c r="RC147" s="315"/>
      <c r="RD147" s="315"/>
      <c r="RE147" s="315"/>
      <c r="RF147" s="315"/>
      <c r="RG147" s="315"/>
      <c r="RH147" s="315"/>
      <c r="RI147" s="315"/>
      <c r="RJ147" s="315"/>
      <c r="RK147" s="315"/>
      <c r="RL147" s="315"/>
      <c r="RM147" s="315"/>
      <c r="RN147" s="315"/>
      <c r="RO147" s="315"/>
      <c r="RP147" s="315"/>
      <c r="RQ147" s="315"/>
      <c r="RR147" s="315"/>
      <c r="RS147" s="315"/>
      <c r="RT147" s="315"/>
      <c r="RU147" s="315"/>
      <c r="RV147" s="315"/>
      <c r="RW147" s="315"/>
      <c r="RX147" s="315"/>
      <c r="RY147" s="315"/>
      <c r="RZ147" s="315"/>
      <c r="SA147" s="315"/>
      <c r="SB147" s="315"/>
      <c r="SC147" s="315"/>
      <c r="SD147" s="315"/>
      <c r="SE147" s="315"/>
      <c r="SF147" s="315"/>
      <c r="SG147" s="315"/>
      <c r="SH147" s="315"/>
      <c r="SI147" s="315"/>
      <c r="SJ147" s="315"/>
      <c r="SK147" s="315"/>
      <c r="SL147" s="315"/>
      <c r="SM147" s="315"/>
      <c r="SN147" s="315"/>
      <c r="SO147" s="315"/>
      <c r="SP147" s="315"/>
      <c r="SQ147" s="315"/>
      <c r="SR147" s="315"/>
      <c r="SS147" s="315"/>
      <c r="ST147" s="315"/>
      <c r="SU147" s="315"/>
      <c r="SV147" s="315"/>
      <c r="SW147" s="315"/>
      <c r="SX147" s="315"/>
      <c r="SY147" s="315"/>
      <c r="SZ147" s="315"/>
      <c r="TA147" s="315"/>
      <c r="TB147" s="315"/>
      <c r="TC147" s="315"/>
      <c r="TD147" s="315"/>
      <c r="TE147" s="315"/>
      <c r="TF147" s="315"/>
      <c r="TG147" s="315"/>
      <c r="TH147" s="315"/>
      <c r="TI147" s="315"/>
      <c r="TJ147" s="315"/>
      <c r="TK147" s="315"/>
      <c r="TL147" s="315"/>
      <c r="TM147" s="315"/>
      <c r="TN147" s="315"/>
      <c r="TO147" s="315"/>
      <c r="TP147" s="315"/>
      <c r="TQ147" s="315"/>
      <c r="TR147" s="315"/>
      <c r="TS147" s="315"/>
      <c r="TT147" s="315"/>
      <c r="TU147" s="315"/>
      <c r="TV147" s="315"/>
      <c r="TW147" s="315"/>
      <c r="TX147" s="315"/>
      <c r="TY147" s="315"/>
      <c r="TZ147" s="315"/>
      <c r="UA147" s="315"/>
      <c r="UB147" s="315"/>
      <c r="UC147" s="315"/>
      <c r="UD147" s="315"/>
    </row>
    <row r="148" spans="1:550">
      <c r="A148" s="28" t="s">
        <v>647</v>
      </c>
      <c r="B148" s="28" t="s">
        <v>633</v>
      </c>
      <c r="C148" s="29" t="s">
        <v>242</v>
      </c>
      <c r="D148" s="29" t="s">
        <v>203</v>
      </c>
      <c r="E148" s="105" t="s">
        <v>186</v>
      </c>
      <c r="F148" s="31">
        <v>12</v>
      </c>
      <c r="G148" s="320">
        <v>368080</v>
      </c>
      <c r="H148" s="320">
        <v>164705</v>
      </c>
      <c r="I148" s="320">
        <v>17100</v>
      </c>
      <c r="J148" s="320">
        <v>48804</v>
      </c>
      <c r="K148" s="320">
        <v>782049</v>
      </c>
      <c r="L148" s="320">
        <v>879963</v>
      </c>
      <c r="M148" s="320">
        <v>92425</v>
      </c>
      <c r="N148" s="320">
        <v>-101095</v>
      </c>
      <c r="O148" s="320">
        <v>64797</v>
      </c>
      <c r="P148" s="320">
        <v>-36298</v>
      </c>
      <c r="Q148" s="320">
        <v>-1004</v>
      </c>
      <c r="R148" s="320">
        <v>-37302</v>
      </c>
      <c r="S148" s="320">
        <v>55123</v>
      </c>
      <c r="T148" s="320">
        <v>2006</v>
      </c>
      <c r="U148" s="320">
        <v>25654</v>
      </c>
      <c r="V148" s="320">
        <v>-25654</v>
      </c>
      <c r="W148" s="320">
        <v>0</v>
      </c>
      <c r="X148" s="320">
        <v>0</v>
      </c>
      <c r="Y148" s="320">
        <v>0</v>
      </c>
      <c r="Z148" s="320">
        <v>2006</v>
      </c>
      <c r="AA148" s="320">
        <v>0</v>
      </c>
      <c r="AB148" s="320">
        <v>0</v>
      </c>
      <c r="AC148" s="320">
        <v>0</v>
      </c>
      <c r="AD148" s="320">
        <v>0</v>
      </c>
      <c r="AE148" s="320">
        <v>0</v>
      </c>
      <c r="AF148" s="320">
        <v>1628</v>
      </c>
      <c r="AG148" s="320">
        <v>270</v>
      </c>
      <c r="AH148" s="320">
        <v>1898</v>
      </c>
      <c r="AI148" s="320">
        <v>0</v>
      </c>
      <c r="AJ148" s="320">
        <v>0</v>
      </c>
      <c r="AK148" s="320">
        <v>0</v>
      </c>
      <c r="AL148" s="320">
        <v>0</v>
      </c>
      <c r="AM148" s="320">
        <v>0</v>
      </c>
      <c r="AN148" s="320">
        <v>0</v>
      </c>
      <c r="AO148" s="320">
        <v>4525</v>
      </c>
      <c r="AP148" s="320">
        <v>1004</v>
      </c>
      <c r="AQ148" s="320">
        <v>5529</v>
      </c>
      <c r="AR148" s="320">
        <v>0</v>
      </c>
      <c r="AS148" s="320">
        <v>0</v>
      </c>
      <c r="AT148" s="320">
        <v>0</v>
      </c>
      <c r="AU148" s="320">
        <v>100584</v>
      </c>
      <c r="AV148" s="320">
        <v>-75441</v>
      </c>
      <c r="AW148" s="320">
        <v>0</v>
      </c>
      <c r="AX148" s="320">
        <v>39413</v>
      </c>
      <c r="AY148" s="320">
        <v>-36028</v>
      </c>
      <c r="AZ148" s="320">
        <v>0</v>
      </c>
      <c r="BA148" s="320">
        <v>-36028</v>
      </c>
      <c r="BB148" s="320">
        <v>64556</v>
      </c>
      <c r="BC148" s="315">
        <v>98956</v>
      </c>
      <c r="BD148" s="315">
        <v>1628</v>
      </c>
      <c r="BE148" s="315">
        <v>62658</v>
      </c>
      <c r="BF148" s="315">
        <v>1898</v>
      </c>
      <c r="BG148" s="315">
        <v>-36298</v>
      </c>
      <c r="BH148" s="315">
        <v>270</v>
      </c>
      <c r="BI148" s="320">
        <v>339026</v>
      </c>
      <c r="BJ148" s="320">
        <v>163966</v>
      </c>
      <c r="BK148" s="320">
        <v>-39413</v>
      </c>
      <c r="BL148" s="320">
        <v>124553</v>
      </c>
      <c r="BM148" s="320">
        <v>124553</v>
      </c>
      <c r="BN148" s="320">
        <v>463579</v>
      </c>
      <c r="BO148" s="320">
        <v>373942</v>
      </c>
      <c r="BP148" s="320">
        <v>11118</v>
      </c>
      <c r="BQ148" s="320">
        <v>362824</v>
      </c>
      <c r="BR148" s="320">
        <v>53877</v>
      </c>
      <c r="BS148" s="320">
        <v>7580</v>
      </c>
      <c r="BT148" s="320">
        <v>46297</v>
      </c>
      <c r="BU148" s="320">
        <v>148821</v>
      </c>
      <c r="BV148" s="320">
        <v>125096</v>
      </c>
      <c r="BW148" s="320">
        <v>23725</v>
      </c>
      <c r="BX148" s="320">
        <v>66185</v>
      </c>
      <c r="BY148" s="320">
        <v>5500</v>
      </c>
      <c r="BZ148" s="320">
        <v>60685</v>
      </c>
      <c r="CA148" s="320">
        <v>25809</v>
      </c>
      <c r="CB148" s="320">
        <v>9036</v>
      </c>
      <c r="CC148" s="320">
        <v>16773</v>
      </c>
      <c r="CD148" s="320">
        <v>55183</v>
      </c>
      <c r="CE148" s="320">
        <v>9946</v>
      </c>
      <c r="CF148" s="320">
        <v>45237</v>
      </c>
      <c r="CG148" s="320">
        <v>0</v>
      </c>
      <c r="CH148" s="320">
        <v>0</v>
      </c>
      <c r="CI148" s="320">
        <v>0</v>
      </c>
      <c r="CJ148" s="320">
        <v>314978</v>
      </c>
      <c r="CK148" s="320">
        <v>63160</v>
      </c>
      <c r="CL148" s="320">
        <v>251818</v>
      </c>
      <c r="CM148" s="320">
        <v>866</v>
      </c>
      <c r="CN148" s="320">
        <v>283</v>
      </c>
      <c r="CO148" s="320">
        <v>583</v>
      </c>
      <c r="CP148" s="320">
        <v>8837</v>
      </c>
      <c r="CQ148" s="320">
        <v>2029</v>
      </c>
      <c r="CR148" s="320">
        <v>6808</v>
      </c>
      <c r="CS148" s="320">
        <v>10865</v>
      </c>
      <c r="CT148" s="320">
        <v>0</v>
      </c>
      <c r="CU148" s="320">
        <v>10865</v>
      </c>
      <c r="CV148" s="320">
        <v>11646</v>
      </c>
      <c r="CW148" s="320">
        <v>917</v>
      </c>
      <c r="CX148" s="320">
        <v>10729</v>
      </c>
      <c r="CY148" s="320"/>
      <c r="CZ148" s="320"/>
      <c r="DA148" s="320"/>
      <c r="DB148" s="320"/>
      <c r="DC148" s="320"/>
      <c r="DD148" s="320">
        <v>0</v>
      </c>
      <c r="DE148" s="320"/>
      <c r="DF148" s="320"/>
      <c r="DG148" s="320">
        <v>0</v>
      </c>
      <c r="DH148" s="320"/>
      <c r="DI148" s="320">
        <v>0</v>
      </c>
      <c r="DJ148" s="320">
        <v>0</v>
      </c>
      <c r="DK148" s="320">
        <v>43796</v>
      </c>
      <c r="DL148" s="320">
        <v>0</v>
      </c>
      <c r="DM148" s="320">
        <v>43796</v>
      </c>
      <c r="DN148" s="320">
        <v>1114805</v>
      </c>
      <c r="DO148" s="320">
        <v>234665</v>
      </c>
      <c r="DP148" s="320">
        <v>880140</v>
      </c>
      <c r="DQ148" s="320">
        <v>85383</v>
      </c>
      <c r="DR148" s="320">
        <v>105015</v>
      </c>
      <c r="DS148" s="320">
        <v>-19632</v>
      </c>
      <c r="DT148" s="320">
        <v>1200188</v>
      </c>
      <c r="DU148" s="320">
        <v>339680</v>
      </c>
      <c r="DV148" s="320">
        <v>860508</v>
      </c>
      <c r="DW148" s="320">
        <v>2394</v>
      </c>
      <c r="DX148" s="320">
        <v>5869</v>
      </c>
      <c r="DY148" s="320">
        <v>8263</v>
      </c>
      <c r="DZ148" s="320">
        <v>0</v>
      </c>
      <c r="EA148" s="320">
        <v>39217</v>
      </c>
      <c r="EB148" s="320">
        <v>549</v>
      </c>
      <c r="EC148" s="320">
        <v>27856</v>
      </c>
      <c r="ED148" s="320">
        <v>0</v>
      </c>
      <c r="EE148" s="320">
        <v>13</v>
      </c>
      <c r="EF148" s="320">
        <v>66511</v>
      </c>
      <c r="EG148" s="320">
        <v>478560</v>
      </c>
      <c r="EH148" s="320">
        <v>167534</v>
      </c>
      <c r="EI148" s="320">
        <v>135955</v>
      </c>
      <c r="EJ148" s="320">
        <v>61266</v>
      </c>
      <c r="EK148" s="320">
        <v>843315</v>
      </c>
      <c r="EL148" s="320">
        <v>-75441</v>
      </c>
      <c r="EM148" s="320">
        <v>-37941</v>
      </c>
      <c r="EN148" s="320">
        <v>0</v>
      </c>
      <c r="EO148" s="320">
        <v>205941</v>
      </c>
      <c r="EP148" s="320">
        <v>-4034</v>
      </c>
      <c r="EQ148" s="320">
        <v>88525</v>
      </c>
      <c r="ER148" s="323">
        <f t="shared" si="65"/>
        <v>1267261</v>
      </c>
      <c r="ES148" s="323">
        <f t="shared" si="51"/>
        <v>1185951</v>
      </c>
      <c r="ET148" s="323">
        <f t="shared" si="52"/>
        <v>1185034</v>
      </c>
      <c r="EU148" s="323">
        <f t="shared" si="60"/>
        <v>82227</v>
      </c>
      <c r="EV148" s="323">
        <f t="shared" si="53"/>
        <v>342636</v>
      </c>
      <c r="EW148" s="323">
        <f t="shared" si="54"/>
        <v>237621</v>
      </c>
      <c r="EX148" s="323">
        <f t="shared" si="55"/>
        <v>236704</v>
      </c>
      <c r="EY148" s="323">
        <f t="shared" si="56"/>
        <v>251818</v>
      </c>
      <c r="EZ148" s="323">
        <f t="shared" si="57"/>
        <v>234204</v>
      </c>
      <c r="FA148" s="323">
        <f t="shared" si="58"/>
        <v>230111</v>
      </c>
      <c r="FB148" s="323">
        <f t="shared" si="61"/>
        <v>4093</v>
      </c>
      <c r="FC148" s="320">
        <v>705606</v>
      </c>
      <c r="FD148" s="320">
        <v>1027332</v>
      </c>
      <c r="FE148" s="320">
        <v>45622</v>
      </c>
      <c r="FF148" s="320">
        <v>270726</v>
      </c>
      <c r="FG148" s="320">
        <v>2404</v>
      </c>
      <c r="FH148" s="320">
        <v>25552</v>
      </c>
      <c r="FI148" s="320">
        <v>96189</v>
      </c>
      <c r="FJ148" s="320">
        <v>2173431</v>
      </c>
      <c r="FK148" s="320">
        <v>26830</v>
      </c>
      <c r="FL148" s="320">
        <v>1650</v>
      </c>
      <c r="FM148" s="320">
        <v>125</v>
      </c>
      <c r="FN148" s="320">
        <v>0</v>
      </c>
      <c r="FO148" s="320">
        <v>2301</v>
      </c>
      <c r="FP148" s="320">
        <v>25329</v>
      </c>
      <c r="FQ148" s="320">
        <v>2229666</v>
      </c>
      <c r="FR148" s="320">
        <v>0</v>
      </c>
      <c r="FS148" s="320">
        <v>2509</v>
      </c>
      <c r="FT148" s="320">
        <v>3114</v>
      </c>
      <c r="FU148" s="320">
        <v>0</v>
      </c>
      <c r="FV148" s="320">
        <v>3932</v>
      </c>
      <c r="FW148" s="320">
        <v>66692</v>
      </c>
      <c r="FX148" s="320">
        <v>40713</v>
      </c>
      <c r="FY148" s="320">
        <v>116960</v>
      </c>
      <c r="FZ148" s="320">
        <v>2346626</v>
      </c>
      <c r="GA148" s="320">
        <v>0</v>
      </c>
      <c r="GB148" s="320">
        <v>97452</v>
      </c>
      <c r="GC148" s="320">
        <v>150828</v>
      </c>
      <c r="GD148" s="320">
        <v>47001</v>
      </c>
      <c r="GE148" s="320">
        <v>687</v>
      </c>
      <c r="GF148" s="320">
        <v>0</v>
      </c>
      <c r="GG148" s="320">
        <v>295968</v>
      </c>
      <c r="GH148" s="320">
        <v>0</v>
      </c>
      <c r="GI148" s="320">
        <v>9461</v>
      </c>
      <c r="GJ148" s="320">
        <v>700669</v>
      </c>
      <c r="GK148" s="320">
        <v>738135</v>
      </c>
      <c r="GL148" s="320">
        <v>67989</v>
      </c>
      <c r="GM148" s="320">
        <v>0</v>
      </c>
      <c r="GN148" s="320">
        <v>6269</v>
      </c>
      <c r="GO148" s="320">
        <v>1522523</v>
      </c>
      <c r="GP148" s="320">
        <v>528135</v>
      </c>
      <c r="GQ148" s="320">
        <v>64556</v>
      </c>
      <c r="GR148" s="320">
        <v>463579</v>
      </c>
      <c r="GS148" s="320">
        <v>528135</v>
      </c>
      <c r="GT148" s="320">
        <v>705606</v>
      </c>
      <c r="GU148" s="320">
        <v>66692</v>
      </c>
      <c r="GV148" s="325">
        <f t="shared" si="62"/>
        <v>903576</v>
      </c>
      <c r="GW148" s="325">
        <f t="shared" si="63"/>
        <v>40713</v>
      </c>
      <c r="GX148" s="325">
        <f t="shared" si="64"/>
        <v>862863</v>
      </c>
      <c r="GY148" s="315">
        <v>38849</v>
      </c>
      <c r="GZ148" s="315">
        <v>31573</v>
      </c>
      <c r="HA148" s="315">
        <v>7276</v>
      </c>
      <c r="HB148" s="323">
        <f t="shared" si="59"/>
        <v>78066</v>
      </c>
      <c r="HC148" s="315"/>
      <c r="HD148" s="315"/>
      <c r="HE148" s="315"/>
      <c r="HF148" s="315"/>
      <c r="HG148" s="315"/>
      <c r="HH148" s="315"/>
      <c r="HI148" s="315"/>
      <c r="HJ148" s="315"/>
      <c r="HK148" s="315"/>
      <c r="HL148" s="315"/>
      <c r="HM148" s="315"/>
      <c r="HN148" s="315"/>
      <c r="HO148" s="315"/>
      <c r="HP148" s="315"/>
      <c r="HQ148" s="315"/>
      <c r="HR148" s="315"/>
      <c r="HS148" s="315"/>
      <c r="HT148" s="315"/>
      <c r="HU148" s="315"/>
      <c r="HV148" s="315"/>
      <c r="HW148" s="315"/>
      <c r="HX148" s="315"/>
      <c r="HY148" s="315"/>
      <c r="HZ148" s="315"/>
      <c r="IA148" s="315"/>
      <c r="IB148" s="315"/>
      <c r="IC148" s="315"/>
      <c r="ID148" s="315"/>
      <c r="IE148" s="315"/>
      <c r="IF148" s="315"/>
      <c r="IG148" s="315"/>
      <c r="IH148" s="315"/>
      <c r="II148" s="315"/>
      <c r="IJ148" s="315"/>
      <c r="IK148" s="315"/>
      <c r="IL148" s="315"/>
      <c r="IM148" s="315"/>
      <c r="IN148" s="315"/>
      <c r="IO148" s="315"/>
      <c r="IP148" s="315"/>
      <c r="IQ148" s="315"/>
      <c r="IR148" s="315"/>
      <c r="IS148" s="315"/>
      <c r="IT148" s="315"/>
      <c r="IU148" s="315"/>
      <c r="IV148" s="315"/>
      <c r="IW148" s="315"/>
      <c r="IX148" s="315"/>
      <c r="IY148" s="315"/>
      <c r="IZ148" s="315"/>
      <c r="JA148" s="315"/>
      <c r="JB148" s="315"/>
      <c r="JC148" s="315"/>
      <c r="JD148" s="315"/>
      <c r="JE148" s="315"/>
      <c r="JF148" s="315"/>
      <c r="JG148" s="315"/>
      <c r="JH148" s="315"/>
      <c r="JI148" s="315"/>
      <c r="JJ148" s="315"/>
      <c r="JK148" s="315"/>
      <c r="JL148" s="315"/>
      <c r="JM148" s="315"/>
      <c r="JN148" s="315"/>
      <c r="JO148" s="315"/>
      <c r="JP148" s="315"/>
      <c r="JQ148" s="315"/>
      <c r="JR148" s="315"/>
      <c r="JS148" s="315"/>
      <c r="JT148" s="315"/>
      <c r="JU148" s="315"/>
      <c r="JV148" s="315"/>
      <c r="JW148" s="315"/>
      <c r="JX148" s="315"/>
      <c r="JY148" s="315"/>
      <c r="JZ148" s="315"/>
      <c r="KA148" s="315"/>
      <c r="KB148" s="315"/>
      <c r="KC148" s="315"/>
      <c r="KD148" s="315"/>
      <c r="KE148" s="315"/>
      <c r="KF148" s="315"/>
      <c r="KG148" s="315"/>
      <c r="KH148" s="315"/>
      <c r="KI148" s="315"/>
      <c r="KJ148" s="315"/>
      <c r="KK148" s="315"/>
      <c r="KL148" s="315"/>
      <c r="KM148" s="315"/>
      <c r="KN148" s="315"/>
      <c r="KO148" s="315"/>
      <c r="KP148" s="315"/>
      <c r="KQ148" s="315"/>
      <c r="KR148" s="315"/>
      <c r="KS148" s="315"/>
      <c r="KT148" s="315"/>
      <c r="KU148" s="315"/>
      <c r="KV148" s="315"/>
      <c r="KW148" s="315"/>
      <c r="KX148" s="315"/>
      <c r="KY148" s="315"/>
      <c r="KZ148" s="315"/>
      <c r="LA148" s="315"/>
      <c r="LB148" s="315"/>
      <c r="LC148" s="315"/>
      <c r="LD148" s="315"/>
      <c r="LE148" s="315"/>
      <c r="LF148" s="315"/>
      <c r="LG148" s="315"/>
      <c r="LH148" s="315"/>
      <c r="LI148" s="315"/>
      <c r="LJ148" s="315"/>
      <c r="LK148" s="315"/>
      <c r="LL148" s="315"/>
      <c r="LM148" s="315"/>
      <c r="LN148" s="315"/>
      <c r="LO148" s="315"/>
      <c r="LP148" s="315"/>
      <c r="LQ148" s="315"/>
      <c r="LR148" s="315"/>
      <c r="LS148" s="315"/>
      <c r="LT148" s="315"/>
      <c r="LU148" s="315"/>
      <c r="LV148" s="315"/>
      <c r="LW148" s="315"/>
      <c r="LX148" s="315"/>
      <c r="LY148" s="315"/>
      <c r="LZ148" s="315"/>
      <c r="MA148" s="315"/>
      <c r="MB148" s="315"/>
      <c r="MC148" s="315"/>
      <c r="MD148" s="315"/>
      <c r="ME148" s="315"/>
      <c r="MF148" s="315"/>
      <c r="MG148" s="315"/>
      <c r="MH148" s="315"/>
      <c r="MI148" s="315"/>
      <c r="MJ148" s="315"/>
      <c r="MK148" s="315"/>
      <c r="ML148" s="315"/>
      <c r="MM148" s="315"/>
      <c r="MN148" s="315"/>
      <c r="MO148" s="315"/>
      <c r="MP148" s="315"/>
      <c r="MQ148" s="315"/>
      <c r="MR148" s="315"/>
      <c r="MS148" s="315"/>
      <c r="MT148" s="315"/>
      <c r="MU148" s="315"/>
      <c r="MV148" s="315"/>
      <c r="MW148" s="315"/>
      <c r="MX148" s="315"/>
      <c r="MY148" s="315"/>
      <c r="MZ148" s="315"/>
      <c r="NA148" s="315"/>
      <c r="NB148" s="315"/>
      <c r="NC148" s="315"/>
      <c r="ND148" s="315"/>
      <c r="NE148" s="315"/>
      <c r="NF148" s="315"/>
      <c r="NG148" s="315"/>
      <c r="NH148" s="315"/>
      <c r="NI148" s="315"/>
      <c r="NJ148" s="315"/>
      <c r="NK148" s="315"/>
      <c r="NL148" s="315"/>
      <c r="NM148" s="315"/>
      <c r="NN148" s="315"/>
      <c r="NO148" s="315"/>
      <c r="NP148" s="315"/>
      <c r="NQ148" s="315"/>
      <c r="NR148" s="315"/>
      <c r="NS148" s="315"/>
      <c r="NT148" s="315"/>
      <c r="NU148" s="315"/>
      <c r="NV148" s="315"/>
      <c r="NW148" s="315"/>
      <c r="NX148" s="315"/>
      <c r="NY148" s="315"/>
      <c r="NZ148" s="315"/>
      <c r="OA148" s="315"/>
      <c r="OB148" s="315"/>
      <c r="OC148" s="315"/>
      <c r="OD148" s="315"/>
      <c r="OE148" s="315"/>
      <c r="OF148" s="315"/>
      <c r="OG148" s="315"/>
      <c r="OH148" s="315"/>
      <c r="OI148" s="315"/>
      <c r="OJ148" s="315"/>
      <c r="OK148" s="315"/>
      <c r="OL148" s="315"/>
      <c r="OM148" s="315"/>
      <c r="ON148" s="315"/>
      <c r="OO148" s="315"/>
      <c r="OP148" s="315"/>
      <c r="OQ148" s="315"/>
      <c r="OR148" s="315"/>
      <c r="OS148" s="315"/>
      <c r="OT148" s="315"/>
      <c r="OU148" s="315"/>
      <c r="OV148" s="315"/>
      <c r="OW148" s="315"/>
      <c r="OX148" s="315"/>
      <c r="OY148" s="315"/>
      <c r="OZ148" s="315"/>
      <c r="PA148" s="315"/>
      <c r="PB148" s="315"/>
      <c r="PC148" s="315"/>
      <c r="PD148" s="315"/>
      <c r="PE148" s="315"/>
      <c r="PF148" s="315"/>
      <c r="PG148" s="315"/>
      <c r="PH148" s="315"/>
      <c r="PI148" s="315"/>
      <c r="PJ148" s="315"/>
      <c r="PK148" s="315"/>
      <c r="PL148" s="315"/>
      <c r="PM148" s="315"/>
      <c r="PN148" s="315"/>
      <c r="PO148" s="315"/>
      <c r="PP148" s="315"/>
      <c r="PQ148" s="315"/>
      <c r="PR148" s="315"/>
      <c r="PS148" s="315"/>
      <c r="PT148" s="315"/>
      <c r="PU148" s="315"/>
      <c r="PV148" s="315"/>
      <c r="PW148" s="315"/>
      <c r="PX148" s="315"/>
      <c r="PY148" s="315"/>
      <c r="PZ148" s="315"/>
      <c r="QA148" s="315"/>
      <c r="QB148" s="315"/>
      <c r="QC148" s="315"/>
      <c r="QD148" s="315"/>
      <c r="QE148" s="315"/>
      <c r="QF148" s="315"/>
      <c r="QG148" s="315"/>
      <c r="QH148" s="315"/>
      <c r="QI148" s="315"/>
      <c r="QJ148" s="315"/>
      <c r="QK148" s="315"/>
      <c r="QL148" s="315"/>
      <c r="QM148" s="315"/>
      <c r="QN148" s="315"/>
      <c r="QO148" s="315"/>
      <c r="QP148" s="315"/>
      <c r="QQ148" s="315"/>
      <c r="QR148" s="315"/>
      <c r="QS148" s="315"/>
      <c r="QT148" s="315"/>
      <c r="QU148" s="315"/>
      <c r="QV148" s="315"/>
      <c r="QW148" s="315"/>
      <c r="QX148" s="315"/>
      <c r="QY148" s="315"/>
      <c r="QZ148" s="315"/>
      <c r="RA148" s="315"/>
      <c r="RB148" s="315"/>
      <c r="RC148" s="315"/>
      <c r="RD148" s="315"/>
      <c r="RE148" s="315"/>
      <c r="RF148" s="315"/>
      <c r="RG148" s="315"/>
      <c r="RH148" s="315"/>
      <c r="RI148" s="315"/>
      <c r="RJ148" s="315"/>
      <c r="RK148" s="315"/>
      <c r="RL148" s="315"/>
      <c r="RM148" s="315"/>
      <c r="RN148" s="315"/>
      <c r="RO148" s="315"/>
      <c r="RP148" s="315"/>
      <c r="RQ148" s="315"/>
      <c r="RR148" s="315"/>
      <c r="RS148" s="315"/>
      <c r="RT148" s="315"/>
      <c r="RU148" s="315"/>
      <c r="RV148" s="315"/>
      <c r="RW148" s="315"/>
      <c r="RX148" s="315"/>
      <c r="RY148" s="315"/>
      <c r="RZ148" s="315"/>
      <c r="SA148" s="315"/>
      <c r="SB148" s="315"/>
      <c r="SC148" s="315"/>
      <c r="SD148" s="315"/>
      <c r="SE148" s="315"/>
      <c r="SF148" s="315"/>
      <c r="SG148" s="315"/>
      <c r="SH148" s="315"/>
      <c r="SI148" s="315"/>
      <c r="SJ148" s="315"/>
      <c r="SK148" s="315"/>
      <c r="SL148" s="315"/>
      <c r="SM148" s="315"/>
      <c r="SN148" s="315"/>
      <c r="SO148" s="315"/>
      <c r="SP148" s="315"/>
      <c r="SQ148" s="315"/>
      <c r="SR148" s="315"/>
      <c r="SS148" s="315"/>
      <c r="ST148" s="315"/>
      <c r="SU148" s="315"/>
      <c r="SV148" s="315"/>
      <c r="SW148" s="315"/>
      <c r="SX148" s="315"/>
      <c r="SY148" s="315"/>
      <c r="SZ148" s="315"/>
      <c r="TA148" s="315"/>
      <c r="TB148" s="315"/>
      <c r="TC148" s="315"/>
      <c r="TD148" s="315"/>
      <c r="TE148" s="315"/>
      <c r="TF148" s="315"/>
      <c r="TG148" s="315"/>
      <c r="TH148" s="315"/>
      <c r="TI148" s="315"/>
      <c r="TJ148" s="315"/>
      <c r="TK148" s="315"/>
      <c r="TL148" s="315"/>
      <c r="TM148" s="315"/>
      <c r="TN148" s="315"/>
      <c r="TO148" s="315"/>
      <c r="TP148" s="315"/>
      <c r="TQ148" s="315"/>
      <c r="TR148" s="315"/>
      <c r="TS148" s="315"/>
      <c r="TT148" s="315"/>
      <c r="TU148" s="315"/>
      <c r="TV148" s="315"/>
      <c r="TW148" s="315"/>
      <c r="TX148" s="315"/>
      <c r="TY148" s="315"/>
      <c r="TZ148" s="315"/>
      <c r="UA148" s="315"/>
      <c r="UB148" s="315"/>
      <c r="UC148" s="315"/>
      <c r="UD148" s="315"/>
    </row>
    <row r="149" spans="1:550">
      <c r="A149" s="28" t="s">
        <v>648</v>
      </c>
      <c r="B149" s="28" t="s">
        <v>633</v>
      </c>
      <c r="C149" s="29" t="s">
        <v>242</v>
      </c>
      <c r="D149" s="29" t="s">
        <v>204</v>
      </c>
      <c r="E149" s="105" t="s">
        <v>186</v>
      </c>
      <c r="F149" s="31">
        <v>12</v>
      </c>
      <c r="G149" s="320">
        <v>606340</v>
      </c>
      <c r="H149" s="320">
        <v>290694</v>
      </c>
      <c r="I149" s="320">
        <v>8100</v>
      </c>
      <c r="J149" s="320">
        <v>66024</v>
      </c>
      <c r="K149" s="320">
        <v>1457188</v>
      </c>
      <c r="L149" s="320">
        <v>1457188</v>
      </c>
      <c r="M149" s="320">
        <v>39613</v>
      </c>
      <c r="N149" s="320">
        <v>-3680</v>
      </c>
      <c r="O149" s="320">
        <v>34644</v>
      </c>
      <c r="P149" s="320">
        <v>30964</v>
      </c>
      <c r="Q149" s="320">
        <v>-9041</v>
      </c>
      <c r="R149" s="320">
        <v>21923</v>
      </c>
      <c r="S149" s="320">
        <v>61536</v>
      </c>
      <c r="T149" s="320">
        <v>0</v>
      </c>
      <c r="U149" s="320">
        <v>0</v>
      </c>
      <c r="V149" s="320">
        <v>0</v>
      </c>
      <c r="W149" s="320">
        <v>0</v>
      </c>
      <c r="X149" s="320">
        <v>0</v>
      </c>
      <c r="Y149" s="320">
        <v>0</v>
      </c>
      <c r="Z149" s="320">
        <v>0</v>
      </c>
      <c r="AA149" s="320">
        <v>0</v>
      </c>
      <c r="AB149" s="320">
        <v>0</v>
      </c>
      <c r="AC149" s="320">
        <v>0</v>
      </c>
      <c r="AD149" s="320">
        <v>0</v>
      </c>
      <c r="AE149" s="320">
        <v>0</v>
      </c>
      <c r="AF149" s="320">
        <v>12243</v>
      </c>
      <c r="AG149" s="320">
        <v>-11071</v>
      </c>
      <c r="AH149" s="320">
        <v>1172</v>
      </c>
      <c r="AI149" s="320">
        <v>5135</v>
      </c>
      <c r="AJ149" s="320">
        <v>7227</v>
      </c>
      <c r="AK149" s="320">
        <v>12362</v>
      </c>
      <c r="AL149" s="320">
        <v>15361</v>
      </c>
      <c r="AM149" s="320">
        <v>-3082</v>
      </c>
      <c r="AN149" s="320">
        <v>12279</v>
      </c>
      <c r="AO149" s="320">
        <v>13773</v>
      </c>
      <c r="AP149" s="320">
        <v>-2134</v>
      </c>
      <c r="AQ149" s="320">
        <v>11639</v>
      </c>
      <c r="AR149" s="320">
        <v>6016</v>
      </c>
      <c r="AS149" s="320">
        <v>7030</v>
      </c>
      <c r="AT149" s="320">
        <v>13046</v>
      </c>
      <c r="AU149" s="320">
        <v>92141</v>
      </c>
      <c r="AV149" s="320">
        <v>-3680</v>
      </c>
      <c r="AW149" s="320">
        <v>0</v>
      </c>
      <c r="AX149" s="320">
        <v>23573</v>
      </c>
      <c r="AY149" s="320">
        <v>19893</v>
      </c>
      <c r="AZ149" s="320">
        <v>0</v>
      </c>
      <c r="BA149" s="320">
        <v>19893</v>
      </c>
      <c r="BB149" s="320">
        <v>112034</v>
      </c>
      <c r="BC149" s="315">
        <v>74763</v>
      </c>
      <c r="BD149" s="315">
        <v>17378</v>
      </c>
      <c r="BE149" s="315">
        <v>98500</v>
      </c>
      <c r="BF149" s="315">
        <v>13534</v>
      </c>
      <c r="BG149" s="315">
        <v>23737</v>
      </c>
      <c r="BH149" s="315">
        <v>-3844</v>
      </c>
      <c r="BI149" s="320">
        <v>993606</v>
      </c>
      <c r="BJ149" s="320">
        <v>449263</v>
      </c>
      <c r="BK149" s="320">
        <v>-23573</v>
      </c>
      <c r="BL149" s="320">
        <v>425690</v>
      </c>
      <c r="BM149" s="320">
        <v>425690</v>
      </c>
      <c r="BN149" s="320">
        <v>1419296</v>
      </c>
      <c r="BO149" s="320">
        <v>539508</v>
      </c>
      <c r="BP149" s="320">
        <v>27682</v>
      </c>
      <c r="BQ149" s="320">
        <v>511826</v>
      </c>
      <c r="BR149" s="320">
        <v>124444</v>
      </c>
      <c r="BS149" s="320">
        <v>17771</v>
      </c>
      <c r="BT149" s="320">
        <v>106673</v>
      </c>
      <c r="BU149" s="320">
        <v>547067</v>
      </c>
      <c r="BV149" s="320">
        <v>478637</v>
      </c>
      <c r="BW149" s="320">
        <v>68430</v>
      </c>
      <c r="BX149" s="320">
        <v>155749</v>
      </c>
      <c r="BY149" s="320">
        <v>9695</v>
      </c>
      <c r="BZ149" s="320">
        <v>146054</v>
      </c>
      <c r="CA149" s="320">
        <v>98437</v>
      </c>
      <c r="CB149" s="320">
        <v>21195</v>
      </c>
      <c r="CC149" s="320">
        <v>77242</v>
      </c>
      <c r="CD149" s="320">
        <v>81370</v>
      </c>
      <c r="CE149" s="320">
        <v>29154</v>
      </c>
      <c r="CF149" s="320">
        <v>52216</v>
      </c>
      <c r="CG149" s="320">
        <v>0</v>
      </c>
      <c r="CH149" s="320">
        <v>0</v>
      </c>
      <c r="CI149" s="320">
        <v>0</v>
      </c>
      <c r="CJ149" s="320">
        <v>574913</v>
      </c>
      <c r="CK149" s="320">
        <v>164247</v>
      </c>
      <c r="CL149" s="320">
        <v>410666</v>
      </c>
      <c r="CM149" s="320">
        <v>0</v>
      </c>
      <c r="CN149" s="320">
        <v>0</v>
      </c>
      <c r="CO149" s="320">
        <v>0</v>
      </c>
      <c r="CP149" s="320">
        <v>43551</v>
      </c>
      <c r="CQ149" s="320">
        <v>27318</v>
      </c>
      <c r="CR149" s="320">
        <v>16233</v>
      </c>
      <c r="CS149" s="320">
        <v>14525</v>
      </c>
      <c r="CT149" s="320">
        <v>0</v>
      </c>
      <c r="CU149" s="320">
        <v>14525</v>
      </c>
      <c r="CV149" s="320">
        <v>25126</v>
      </c>
      <c r="CW149" s="320">
        <v>0</v>
      </c>
      <c r="CX149" s="320">
        <v>25126</v>
      </c>
      <c r="CY149" s="320"/>
      <c r="CZ149" s="320"/>
      <c r="DA149" s="320"/>
      <c r="DB149" s="320"/>
      <c r="DC149" s="320"/>
      <c r="DD149" s="320">
        <v>0</v>
      </c>
      <c r="DE149" s="320"/>
      <c r="DF149" s="320"/>
      <c r="DG149" s="320">
        <v>0</v>
      </c>
      <c r="DH149" s="320"/>
      <c r="DI149" s="320">
        <v>0</v>
      </c>
      <c r="DJ149" s="320">
        <v>0</v>
      </c>
      <c r="DK149" s="320">
        <v>-257</v>
      </c>
      <c r="DL149" s="320">
        <v>0</v>
      </c>
      <c r="DM149" s="320">
        <v>-257</v>
      </c>
      <c r="DN149" s="320">
        <v>2204433</v>
      </c>
      <c r="DO149" s="320">
        <v>775699</v>
      </c>
      <c r="DP149" s="320">
        <v>1428734</v>
      </c>
      <c r="DQ149" s="320">
        <v>0</v>
      </c>
      <c r="DR149" s="320">
        <v>0</v>
      </c>
      <c r="DS149" s="320">
        <v>0</v>
      </c>
      <c r="DT149" s="320">
        <v>2204433</v>
      </c>
      <c r="DU149" s="320">
        <v>775699</v>
      </c>
      <c r="DV149" s="320">
        <v>1428734</v>
      </c>
      <c r="DW149" s="320">
        <v>4282</v>
      </c>
      <c r="DX149" s="320">
        <v>0</v>
      </c>
      <c r="DY149" s="320">
        <v>4282</v>
      </c>
      <c r="DZ149" s="320">
        <v>1910</v>
      </c>
      <c r="EA149" s="320">
        <v>97151</v>
      </c>
      <c r="EB149" s="320">
        <v>6266</v>
      </c>
      <c r="EC149" s="320">
        <v>49000</v>
      </c>
      <c r="ED149" s="320">
        <v>0</v>
      </c>
      <c r="EE149" s="320">
        <v>0</v>
      </c>
      <c r="EF149" s="320">
        <v>137975</v>
      </c>
      <c r="EG149" s="320">
        <v>887888</v>
      </c>
      <c r="EH149" s="320">
        <v>382497</v>
      </c>
      <c r="EI149" s="320">
        <v>186803</v>
      </c>
      <c r="EJ149" s="320">
        <v>101559</v>
      </c>
      <c r="EK149" s="320">
        <v>1558747</v>
      </c>
      <c r="EL149" s="320">
        <v>-3680</v>
      </c>
      <c r="EM149" s="320">
        <v>37378</v>
      </c>
      <c r="EN149" s="320">
        <v>-1025</v>
      </c>
      <c r="EO149" s="320">
        <v>413000</v>
      </c>
      <c r="EP149" s="320">
        <v>-90</v>
      </c>
      <c r="EQ149" s="320">
        <v>445583</v>
      </c>
      <c r="ER149" s="323">
        <f t="shared" si="65"/>
        <v>2350584</v>
      </c>
      <c r="ES149" s="323">
        <f t="shared" si="51"/>
        <v>2346904</v>
      </c>
      <c r="ET149" s="323">
        <f t="shared" si="52"/>
        <v>2346904</v>
      </c>
      <c r="EU149" s="323">
        <f t="shared" si="60"/>
        <v>3680</v>
      </c>
      <c r="EV149" s="323">
        <f t="shared" si="53"/>
        <v>788157</v>
      </c>
      <c r="EW149" s="323">
        <f t="shared" si="54"/>
        <v>788157</v>
      </c>
      <c r="EX149" s="323">
        <f t="shared" si="55"/>
        <v>788157</v>
      </c>
      <c r="EY149" s="323">
        <f t="shared" si="56"/>
        <v>410666</v>
      </c>
      <c r="EZ149" s="323">
        <f t="shared" si="57"/>
        <v>547067</v>
      </c>
      <c r="FA149" s="323">
        <f t="shared" si="58"/>
        <v>478637</v>
      </c>
      <c r="FB149" s="323">
        <f t="shared" si="61"/>
        <v>68430</v>
      </c>
      <c r="FC149" s="320">
        <v>0</v>
      </c>
      <c r="FD149" s="320">
        <v>2049546</v>
      </c>
      <c r="FE149" s="320">
        <v>135765</v>
      </c>
      <c r="FF149" s="320">
        <v>572175</v>
      </c>
      <c r="FG149" s="320">
        <v>24448</v>
      </c>
      <c r="FH149" s="320">
        <v>63187</v>
      </c>
      <c r="FI149" s="320">
        <v>99493</v>
      </c>
      <c r="FJ149" s="320">
        <v>2944614</v>
      </c>
      <c r="FK149" s="320">
        <v>1417093</v>
      </c>
      <c r="FL149" s="320">
        <v>0</v>
      </c>
      <c r="FM149" s="320">
        <v>6883</v>
      </c>
      <c r="FN149" s="320">
        <v>0</v>
      </c>
      <c r="FO149" s="320">
        <v>29345</v>
      </c>
      <c r="FP149" s="320">
        <v>114107</v>
      </c>
      <c r="FQ149" s="320">
        <v>4512042</v>
      </c>
      <c r="FR149" s="320">
        <v>70301</v>
      </c>
      <c r="FS149" s="320">
        <v>146</v>
      </c>
      <c r="FT149" s="320">
        <v>28789</v>
      </c>
      <c r="FU149" s="320">
        <v>0</v>
      </c>
      <c r="FV149" s="320">
        <v>1320</v>
      </c>
      <c r="FW149" s="320">
        <v>193383</v>
      </c>
      <c r="FX149" s="320">
        <v>53422</v>
      </c>
      <c r="FY149" s="320">
        <v>347361</v>
      </c>
      <c r="FZ149" s="320">
        <v>4859403</v>
      </c>
      <c r="GA149" s="320">
        <v>0</v>
      </c>
      <c r="GB149" s="320">
        <v>298123</v>
      </c>
      <c r="GC149" s="320">
        <v>269528</v>
      </c>
      <c r="GD149" s="320">
        <v>15300</v>
      </c>
      <c r="GE149" s="320">
        <v>0</v>
      </c>
      <c r="GF149" s="320">
        <v>0</v>
      </c>
      <c r="GG149" s="320">
        <v>582951</v>
      </c>
      <c r="GH149" s="320">
        <v>0</v>
      </c>
      <c r="GI149" s="320">
        <v>20618</v>
      </c>
      <c r="GJ149" s="320">
        <v>1184000</v>
      </c>
      <c r="GK149" s="320">
        <v>1314313</v>
      </c>
      <c r="GL149" s="320">
        <v>202495</v>
      </c>
      <c r="GM149" s="320">
        <v>0</v>
      </c>
      <c r="GN149" s="320">
        <v>23696</v>
      </c>
      <c r="GO149" s="320">
        <v>2745122</v>
      </c>
      <c r="GP149" s="320">
        <v>1531330</v>
      </c>
      <c r="GQ149" s="320">
        <v>112034</v>
      </c>
      <c r="GR149" s="320">
        <v>1419296</v>
      </c>
      <c r="GS149" s="320">
        <v>1531330</v>
      </c>
      <c r="GT149" s="320">
        <v>0</v>
      </c>
      <c r="GU149" s="320">
        <v>193383</v>
      </c>
      <c r="GV149" s="325">
        <f t="shared" si="62"/>
        <v>1814931</v>
      </c>
      <c r="GW149" s="325">
        <f t="shared" si="63"/>
        <v>123723</v>
      </c>
      <c r="GX149" s="325">
        <f t="shared" si="64"/>
        <v>1691208</v>
      </c>
      <c r="GY149" s="315">
        <v>101631</v>
      </c>
      <c r="GZ149" s="315">
        <v>101631</v>
      </c>
      <c r="HA149" s="315">
        <v>0</v>
      </c>
      <c r="HB149" s="323">
        <f t="shared" si="59"/>
        <v>198782</v>
      </c>
      <c r="HC149" s="315"/>
      <c r="HD149" s="315"/>
      <c r="HE149" s="315"/>
      <c r="HF149" s="315"/>
      <c r="HG149" s="315"/>
      <c r="HH149" s="315"/>
      <c r="HI149" s="315"/>
      <c r="HJ149" s="315"/>
      <c r="HK149" s="315"/>
      <c r="HL149" s="315"/>
      <c r="HM149" s="315"/>
      <c r="HN149" s="315"/>
      <c r="HO149" s="315"/>
      <c r="HP149" s="315"/>
      <c r="HQ149" s="315"/>
      <c r="HR149" s="315"/>
      <c r="HS149" s="315"/>
      <c r="HT149" s="315"/>
      <c r="HU149" s="315"/>
      <c r="HV149" s="315"/>
      <c r="HW149" s="315"/>
      <c r="HX149" s="315"/>
      <c r="HY149" s="315"/>
      <c r="HZ149" s="315"/>
      <c r="IA149" s="315"/>
      <c r="IB149" s="315"/>
      <c r="IC149" s="315"/>
      <c r="ID149" s="315"/>
      <c r="IE149" s="315"/>
      <c r="IF149" s="315"/>
      <c r="IG149" s="315"/>
      <c r="IH149" s="315"/>
      <c r="II149" s="315"/>
      <c r="IJ149" s="315"/>
      <c r="IK149" s="315"/>
      <c r="IL149" s="315"/>
      <c r="IM149" s="315"/>
      <c r="IN149" s="315"/>
      <c r="IO149" s="315"/>
      <c r="IP149" s="315"/>
      <c r="IQ149" s="315"/>
      <c r="IR149" s="315"/>
      <c r="IS149" s="315"/>
      <c r="IT149" s="315"/>
      <c r="IU149" s="315"/>
      <c r="IV149" s="315"/>
      <c r="IW149" s="315"/>
      <c r="IX149" s="315"/>
      <c r="IY149" s="315"/>
      <c r="IZ149" s="315"/>
      <c r="JA149" s="315"/>
      <c r="JB149" s="315"/>
      <c r="JC149" s="315"/>
      <c r="JD149" s="315"/>
      <c r="JE149" s="315"/>
      <c r="JF149" s="315"/>
      <c r="JG149" s="315"/>
      <c r="JH149" s="315"/>
      <c r="JI149" s="315"/>
      <c r="JJ149" s="315"/>
      <c r="JK149" s="315"/>
      <c r="JL149" s="315"/>
      <c r="JM149" s="315"/>
      <c r="JN149" s="315"/>
      <c r="JO149" s="315"/>
      <c r="JP149" s="315"/>
      <c r="JQ149" s="315"/>
      <c r="JR149" s="315"/>
      <c r="JS149" s="315"/>
      <c r="JT149" s="315"/>
      <c r="JU149" s="315"/>
      <c r="JV149" s="315"/>
      <c r="JW149" s="315"/>
      <c r="JX149" s="315"/>
      <c r="JY149" s="315"/>
      <c r="JZ149" s="315"/>
      <c r="KA149" s="315"/>
      <c r="KB149" s="315"/>
      <c r="KC149" s="315"/>
      <c r="KD149" s="315"/>
      <c r="KE149" s="315"/>
      <c r="KF149" s="315"/>
      <c r="KG149" s="315"/>
      <c r="KH149" s="315"/>
      <c r="KI149" s="315"/>
      <c r="KJ149" s="315"/>
      <c r="KK149" s="315"/>
      <c r="KL149" s="315"/>
      <c r="KM149" s="315"/>
      <c r="KN149" s="315"/>
      <c r="KO149" s="315"/>
      <c r="KP149" s="315"/>
      <c r="KQ149" s="315"/>
      <c r="KR149" s="315"/>
      <c r="KS149" s="315"/>
      <c r="KT149" s="315"/>
      <c r="KU149" s="315"/>
      <c r="KV149" s="315"/>
      <c r="KW149" s="315"/>
      <c r="KX149" s="315"/>
      <c r="KY149" s="315"/>
      <c r="KZ149" s="315"/>
      <c r="LA149" s="315"/>
      <c r="LB149" s="315"/>
      <c r="LC149" s="315"/>
      <c r="LD149" s="315"/>
      <c r="LE149" s="315"/>
      <c r="LF149" s="315"/>
      <c r="LG149" s="315"/>
      <c r="LH149" s="315"/>
      <c r="LI149" s="315"/>
      <c r="LJ149" s="315"/>
      <c r="LK149" s="315"/>
      <c r="LL149" s="315"/>
      <c r="LM149" s="315"/>
      <c r="LN149" s="315"/>
      <c r="LO149" s="315"/>
      <c r="LP149" s="315"/>
      <c r="LQ149" s="315"/>
      <c r="LR149" s="315"/>
      <c r="LS149" s="315"/>
      <c r="LT149" s="315"/>
      <c r="LU149" s="315"/>
      <c r="LV149" s="315"/>
      <c r="LW149" s="315"/>
      <c r="LX149" s="315"/>
      <c r="LY149" s="315"/>
      <c r="LZ149" s="315"/>
      <c r="MA149" s="315"/>
      <c r="MB149" s="315"/>
      <c r="MC149" s="315"/>
      <c r="MD149" s="315"/>
      <c r="ME149" s="315"/>
      <c r="MF149" s="315"/>
      <c r="MG149" s="315"/>
      <c r="MH149" s="315"/>
      <c r="MI149" s="315"/>
      <c r="MJ149" s="315"/>
      <c r="MK149" s="315"/>
      <c r="ML149" s="315"/>
      <c r="MM149" s="315"/>
      <c r="MN149" s="315"/>
      <c r="MO149" s="315"/>
      <c r="MP149" s="315"/>
      <c r="MQ149" s="315"/>
      <c r="MR149" s="315"/>
      <c r="MS149" s="315"/>
      <c r="MT149" s="315"/>
      <c r="MU149" s="315"/>
      <c r="MV149" s="315"/>
      <c r="MW149" s="315"/>
      <c r="MX149" s="315"/>
      <c r="MY149" s="315"/>
      <c r="MZ149" s="315"/>
      <c r="NA149" s="315"/>
      <c r="NB149" s="315"/>
      <c r="NC149" s="315"/>
      <c r="ND149" s="315"/>
      <c r="NE149" s="315"/>
      <c r="NF149" s="315"/>
      <c r="NG149" s="315"/>
      <c r="NH149" s="315"/>
      <c r="NI149" s="315"/>
      <c r="NJ149" s="315"/>
      <c r="NK149" s="315"/>
      <c r="NL149" s="315"/>
      <c r="NM149" s="315"/>
      <c r="NN149" s="315"/>
      <c r="NO149" s="315"/>
      <c r="NP149" s="315"/>
      <c r="NQ149" s="315"/>
      <c r="NR149" s="315"/>
      <c r="NS149" s="315"/>
      <c r="NT149" s="315"/>
      <c r="NU149" s="315"/>
      <c r="NV149" s="315"/>
      <c r="NW149" s="315"/>
      <c r="NX149" s="315"/>
      <c r="NY149" s="315"/>
      <c r="NZ149" s="315"/>
      <c r="OA149" s="315"/>
      <c r="OB149" s="315"/>
      <c r="OC149" s="315"/>
      <c r="OD149" s="315"/>
      <c r="OE149" s="315"/>
      <c r="OF149" s="315"/>
      <c r="OG149" s="315"/>
      <c r="OH149" s="315"/>
      <c r="OI149" s="315"/>
      <c r="OJ149" s="315"/>
      <c r="OK149" s="315"/>
      <c r="OL149" s="315"/>
      <c r="OM149" s="315"/>
      <c r="ON149" s="315"/>
      <c r="OO149" s="315"/>
      <c r="OP149" s="315"/>
      <c r="OQ149" s="315"/>
      <c r="OR149" s="315"/>
      <c r="OS149" s="315"/>
      <c r="OT149" s="315"/>
      <c r="OU149" s="315"/>
      <c r="OV149" s="315"/>
      <c r="OW149" s="315"/>
      <c r="OX149" s="315"/>
      <c r="OY149" s="315"/>
      <c r="OZ149" s="315"/>
      <c r="PA149" s="315"/>
      <c r="PB149" s="315"/>
      <c r="PC149" s="315"/>
      <c r="PD149" s="315"/>
      <c r="PE149" s="315"/>
      <c r="PF149" s="315"/>
      <c r="PG149" s="315"/>
      <c r="PH149" s="315"/>
      <c r="PI149" s="315"/>
      <c r="PJ149" s="315"/>
      <c r="PK149" s="315"/>
      <c r="PL149" s="315"/>
      <c r="PM149" s="315"/>
      <c r="PN149" s="315"/>
      <c r="PO149" s="315"/>
      <c r="PP149" s="315"/>
      <c r="PQ149" s="315"/>
      <c r="PR149" s="315"/>
      <c r="PS149" s="315"/>
      <c r="PT149" s="315"/>
      <c r="PU149" s="315"/>
      <c r="PV149" s="315"/>
      <c r="PW149" s="315"/>
      <c r="PX149" s="315"/>
      <c r="PY149" s="315"/>
      <c r="PZ149" s="315"/>
      <c r="QA149" s="315"/>
      <c r="QB149" s="315"/>
      <c r="QC149" s="315"/>
      <c r="QD149" s="315"/>
      <c r="QE149" s="315"/>
      <c r="QF149" s="315"/>
      <c r="QG149" s="315"/>
      <c r="QH149" s="315"/>
      <c r="QI149" s="315"/>
      <c r="QJ149" s="315"/>
      <c r="QK149" s="315"/>
      <c r="QL149" s="315"/>
      <c r="QM149" s="315"/>
      <c r="QN149" s="315"/>
      <c r="QO149" s="315"/>
      <c r="QP149" s="315"/>
      <c r="QQ149" s="315"/>
      <c r="QR149" s="315"/>
      <c r="QS149" s="315"/>
      <c r="QT149" s="315"/>
      <c r="QU149" s="315"/>
      <c r="QV149" s="315"/>
      <c r="QW149" s="315"/>
      <c r="QX149" s="315"/>
      <c r="QY149" s="315"/>
      <c r="QZ149" s="315"/>
      <c r="RA149" s="315"/>
      <c r="RB149" s="315"/>
      <c r="RC149" s="315"/>
      <c r="RD149" s="315"/>
      <c r="RE149" s="315"/>
      <c r="RF149" s="315"/>
      <c r="RG149" s="315"/>
      <c r="RH149" s="315"/>
      <c r="RI149" s="315"/>
      <c r="RJ149" s="315"/>
      <c r="RK149" s="315"/>
      <c r="RL149" s="315"/>
      <c r="RM149" s="315"/>
      <c r="RN149" s="315"/>
      <c r="RO149" s="315"/>
      <c r="RP149" s="315"/>
      <c r="RQ149" s="315"/>
      <c r="RR149" s="315"/>
      <c r="RS149" s="315"/>
      <c r="RT149" s="315"/>
      <c r="RU149" s="315"/>
      <c r="RV149" s="315"/>
      <c r="RW149" s="315"/>
      <c r="RX149" s="315"/>
      <c r="RY149" s="315"/>
      <c r="RZ149" s="315"/>
      <c r="SA149" s="315"/>
      <c r="SB149" s="315"/>
      <c r="SC149" s="315"/>
      <c r="SD149" s="315"/>
      <c r="SE149" s="315"/>
      <c r="SF149" s="315"/>
      <c r="SG149" s="315"/>
      <c r="SH149" s="315"/>
      <c r="SI149" s="315"/>
      <c r="SJ149" s="315"/>
      <c r="SK149" s="315"/>
      <c r="SL149" s="315"/>
      <c r="SM149" s="315"/>
      <c r="SN149" s="315"/>
      <c r="SO149" s="315"/>
      <c r="SP149" s="315"/>
      <c r="SQ149" s="315"/>
      <c r="SR149" s="315"/>
      <c r="SS149" s="315"/>
      <c r="ST149" s="315"/>
      <c r="SU149" s="315"/>
      <c r="SV149" s="315"/>
      <c r="SW149" s="315"/>
      <c r="SX149" s="315"/>
      <c r="SY149" s="315"/>
      <c r="SZ149" s="315"/>
      <c r="TA149" s="315"/>
      <c r="TB149" s="315"/>
      <c r="TC149" s="315"/>
      <c r="TD149" s="315"/>
      <c r="TE149" s="315"/>
      <c r="TF149" s="315"/>
      <c r="TG149" s="315"/>
      <c r="TH149" s="315"/>
      <c r="TI149" s="315"/>
      <c r="TJ149" s="315"/>
      <c r="TK149" s="315"/>
      <c r="TL149" s="315"/>
      <c r="TM149" s="315"/>
      <c r="TN149" s="315"/>
      <c r="TO149" s="315"/>
      <c r="TP149" s="315"/>
      <c r="TQ149" s="315"/>
      <c r="TR149" s="315"/>
      <c r="TS149" s="315"/>
      <c r="TT149" s="315"/>
      <c r="TU149" s="315"/>
      <c r="TV149" s="315"/>
      <c r="TW149" s="315"/>
      <c r="TX149" s="315"/>
      <c r="TY149" s="315"/>
      <c r="TZ149" s="315"/>
      <c r="UA149" s="315"/>
      <c r="UB149" s="315"/>
      <c r="UC149" s="315"/>
      <c r="UD149" s="315"/>
    </row>
    <row r="150" spans="1:550">
      <c r="A150" s="28" t="s">
        <v>649</v>
      </c>
      <c r="B150" s="28" t="s">
        <v>633</v>
      </c>
      <c r="C150" s="29" t="s">
        <v>242</v>
      </c>
      <c r="D150" s="29" t="s">
        <v>257</v>
      </c>
      <c r="E150" s="105" t="s">
        <v>186</v>
      </c>
      <c r="F150" s="31">
        <v>12</v>
      </c>
      <c r="G150" s="320">
        <v>234110</v>
      </c>
      <c r="H150" s="320">
        <v>106834</v>
      </c>
      <c r="I150" s="320">
        <v>3500</v>
      </c>
      <c r="J150" s="320">
        <v>30778</v>
      </c>
      <c r="K150" s="320">
        <v>563258</v>
      </c>
      <c r="L150" s="320">
        <v>610580</v>
      </c>
      <c r="M150" s="320">
        <v>42240</v>
      </c>
      <c r="N150" s="320">
        <v>-23497</v>
      </c>
      <c r="O150" s="320">
        <v>13920</v>
      </c>
      <c r="P150" s="320">
        <v>-9577</v>
      </c>
      <c r="Q150" s="320">
        <v>-2253</v>
      </c>
      <c r="R150" s="320">
        <v>-11830</v>
      </c>
      <c r="S150" s="320">
        <v>30410</v>
      </c>
      <c r="T150" s="320">
        <v>7328</v>
      </c>
      <c r="U150" s="320">
        <v>11049</v>
      </c>
      <c r="V150" s="320">
        <v>-10725</v>
      </c>
      <c r="W150" s="320">
        <v>324</v>
      </c>
      <c r="X150" s="320">
        <v>-324</v>
      </c>
      <c r="Y150" s="320">
        <v>0</v>
      </c>
      <c r="Z150" s="320">
        <v>7328</v>
      </c>
      <c r="AA150" s="320">
        <v>2202</v>
      </c>
      <c r="AB150" s="320">
        <v>205</v>
      </c>
      <c r="AC150" s="320">
        <v>0</v>
      </c>
      <c r="AD150" s="320">
        <v>205</v>
      </c>
      <c r="AE150" s="320">
        <v>2407</v>
      </c>
      <c r="AF150" s="320">
        <v>0</v>
      </c>
      <c r="AG150" s="320">
        <v>0</v>
      </c>
      <c r="AH150" s="320">
        <v>0</v>
      </c>
      <c r="AI150" s="320">
        <v>30631</v>
      </c>
      <c r="AJ150" s="320">
        <v>-81</v>
      </c>
      <c r="AK150" s="320">
        <v>30550</v>
      </c>
      <c r="AL150" s="320">
        <v>1711</v>
      </c>
      <c r="AM150" s="320">
        <v>-41</v>
      </c>
      <c r="AN150" s="320">
        <v>1670</v>
      </c>
      <c r="AO150" s="320">
        <v>2784</v>
      </c>
      <c r="AP150" s="320">
        <v>-78</v>
      </c>
      <c r="AQ150" s="320">
        <v>2706</v>
      </c>
      <c r="AR150" s="320">
        <v>0</v>
      </c>
      <c r="AS150" s="320">
        <v>0</v>
      </c>
      <c r="AT150" s="320">
        <v>0</v>
      </c>
      <c r="AU150" s="320">
        <v>86896</v>
      </c>
      <c r="AV150" s="320">
        <v>-12448</v>
      </c>
      <c r="AW150" s="320">
        <v>0</v>
      </c>
      <c r="AX150" s="320">
        <v>3400</v>
      </c>
      <c r="AY150" s="320">
        <v>-9048</v>
      </c>
      <c r="AZ150" s="320">
        <v>-2777</v>
      </c>
      <c r="BA150" s="320">
        <v>-11825</v>
      </c>
      <c r="BB150" s="320">
        <v>75071</v>
      </c>
      <c r="BC150" s="315">
        <v>54063</v>
      </c>
      <c r="BD150" s="315">
        <v>32833</v>
      </c>
      <c r="BE150" s="315">
        <v>42114</v>
      </c>
      <c r="BF150" s="315">
        <v>32957</v>
      </c>
      <c r="BG150" s="315">
        <v>-11949</v>
      </c>
      <c r="BH150" s="315">
        <v>124</v>
      </c>
      <c r="BI150" s="320">
        <v>902067</v>
      </c>
      <c r="BJ150" s="320">
        <v>247661</v>
      </c>
      <c r="BK150" s="320">
        <v>-3400</v>
      </c>
      <c r="BL150" s="320">
        <v>244261</v>
      </c>
      <c r="BM150" s="320">
        <v>247038</v>
      </c>
      <c r="BN150" s="320">
        <v>1149105</v>
      </c>
      <c r="BO150" s="320">
        <v>265572</v>
      </c>
      <c r="BP150" s="320">
        <v>9772</v>
      </c>
      <c r="BQ150" s="320">
        <v>255800</v>
      </c>
      <c r="BR150" s="320">
        <v>60692</v>
      </c>
      <c r="BS150" s="320">
        <v>25046</v>
      </c>
      <c r="BT150" s="320">
        <v>35646</v>
      </c>
      <c r="BU150" s="320">
        <v>69748</v>
      </c>
      <c r="BV150" s="320">
        <v>61904</v>
      </c>
      <c r="BW150" s="320">
        <v>7844</v>
      </c>
      <c r="BX150" s="320">
        <v>37229</v>
      </c>
      <c r="BY150" s="320">
        <v>2368</v>
      </c>
      <c r="BZ150" s="320">
        <v>34861</v>
      </c>
      <c r="CA150" s="320">
        <v>24465</v>
      </c>
      <c r="CB150" s="320">
        <v>11814</v>
      </c>
      <c r="CC150" s="320">
        <v>12651</v>
      </c>
      <c r="CD150" s="320">
        <v>84535</v>
      </c>
      <c r="CE150" s="320">
        <v>37589</v>
      </c>
      <c r="CF150" s="320">
        <v>46946</v>
      </c>
      <c r="CG150" s="320">
        <v>0</v>
      </c>
      <c r="CH150" s="320">
        <v>0</v>
      </c>
      <c r="CI150" s="320">
        <v>0</v>
      </c>
      <c r="CJ150" s="320">
        <v>159220</v>
      </c>
      <c r="CK150" s="320">
        <v>13370</v>
      </c>
      <c r="CL150" s="320">
        <v>145850</v>
      </c>
      <c r="CM150" s="320">
        <v>0</v>
      </c>
      <c r="CN150" s="320">
        <v>0</v>
      </c>
      <c r="CO150" s="320">
        <v>0</v>
      </c>
      <c r="CP150" s="320">
        <v>25425</v>
      </c>
      <c r="CQ150" s="320">
        <v>8006</v>
      </c>
      <c r="CR150" s="320">
        <v>17419</v>
      </c>
      <c r="CS150" s="320">
        <v>8388</v>
      </c>
      <c r="CT150" s="320">
        <v>68</v>
      </c>
      <c r="CU150" s="320">
        <v>8320</v>
      </c>
      <c r="CV150" s="320">
        <v>7409</v>
      </c>
      <c r="CW150" s="320">
        <v>0</v>
      </c>
      <c r="CX150" s="320">
        <v>7409</v>
      </c>
      <c r="CY150" s="320"/>
      <c r="CZ150" s="320"/>
      <c r="DA150" s="320"/>
      <c r="DB150" s="320"/>
      <c r="DC150" s="320"/>
      <c r="DD150" s="320">
        <v>0</v>
      </c>
      <c r="DE150" s="320"/>
      <c r="DF150" s="320"/>
      <c r="DG150" s="320">
        <v>2329</v>
      </c>
      <c r="DH150" s="320"/>
      <c r="DI150" s="320">
        <v>2329</v>
      </c>
      <c r="DJ150" s="320">
        <v>91</v>
      </c>
      <c r="DK150" s="320">
        <v>0</v>
      </c>
      <c r="DL150" s="320">
        <v>0</v>
      </c>
      <c r="DM150" s="320">
        <v>0</v>
      </c>
      <c r="DN150" s="320">
        <v>745103</v>
      </c>
      <c r="DO150" s="320">
        <v>169937</v>
      </c>
      <c r="DP150" s="320">
        <v>575166</v>
      </c>
      <c r="DQ150" s="320">
        <v>37004</v>
      </c>
      <c r="DR150" s="320">
        <v>49751</v>
      </c>
      <c r="DS150" s="320">
        <v>-12747</v>
      </c>
      <c r="DT150" s="320">
        <v>782107</v>
      </c>
      <c r="DU150" s="320">
        <v>219688</v>
      </c>
      <c r="DV150" s="320">
        <v>562419</v>
      </c>
      <c r="DW150" s="320">
        <v>-3951</v>
      </c>
      <c r="DX150" s="320">
        <v>0</v>
      </c>
      <c r="DY150" s="320">
        <v>-3951</v>
      </c>
      <c r="DZ150" s="320">
        <v>1113</v>
      </c>
      <c r="EA150" s="320">
        <v>46805</v>
      </c>
      <c r="EB150" s="320">
        <v>449</v>
      </c>
      <c r="EC150" s="320">
        <v>13613</v>
      </c>
      <c r="ED150" s="320">
        <v>0</v>
      </c>
      <c r="EE150" s="320">
        <v>0</v>
      </c>
      <c r="EF150" s="320">
        <v>58856</v>
      </c>
      <c r="EG150" s="320">
        <v>331287</v>
      </c>
      <c r="EH150" s="320">
        <v>127613</v>
      </c>
      <c r="EI150" s="320">
        <v>104358</v>
      </c>
      <c r="EJ150" s="320">
        <v>49520</v>
      </c>
      <c r="EK150" s="320">
        <v>612778</v>
      </c>
      <c r="EL150" s="320">
        <v>-12448</v>
      </c>
      <c r="EM150" s="320">
        <v>114792</v>
      </c>
      <c r="EN150" s="320">
        <v>0</v>
      </c>
      <c r="EO150" s="320">
        <v>132869</v>
      </c>
      <c r="EP150" s="320">
        <v>0</v>
      </c>
      <c r="EQ150" s="320">
        <v>235213</v>
      </c>
      <c r="ER150" s="323">
        <f t="shared" si="65"/>
        <v>842525</v>
      </c>
      <c r="ES150" s="323">
        <f t="shared" si="51"/>
        <v>830077</v>
      </c>
      <c r="ET150" s="323">
        <f t="shared" si="52"/>
        <v>830077</v>
      </c>
      <c r="EU150" s="323">
        <f t="shared" si="60"/>
        <v>12448</v>
      </c>
      <c r="EV150" s="323">
        <f t="shared" si="53"/>
        <v>217299</v>
      </c>
      <c r="EW150" s="323">
        <f t="shared" si="54"/>
        <v>167548</v>
      </c>
      <c r="EX150" s="323">
        <f t="shared" si="55"/>
        <v>167548</v>
      </c>
      <c r="EY150" s="323">
        <f t="shared" si="56"/>
        <v>145850</v>
      </c>
      <c r="EZ150" s="323">
        <f t="shared" si="57"/>
        <v>106752</v>
      </c>
      <c r="FA150" s="323">
        <f t="shared" si="58"/>
        <v>111655</v>
      </c>
      <c r="FB150" s="323">
        <f t="shared" si="61"/>
        <v>-4903</v>
      </c>
      <c r="FC150" s="320">
        <v>855379</v>
      </c>
      <c r="FD150" s="320">
        <v>1100048</v>
      </c>
      <c r="FE150" s="320">
        <v>58095</v>
      </c>
      <c r="FF150" s="320">
        <v>365360</v>
      </c>
      <c r="FG150" s="320">
        <v>4335</v>
      </c>
      <c r="FH150" s="320">
        <v>2618</v>
      </c>
      <c r="FI150" s="320">
        <v>68273</v>
      </c>
      <c r="FJ150" s="320">
        <v>2454108</v>
      </c>
      <c r="FK150" s="320">
        <v>8536</v>
      </c>
      <c r="FL150" s="320">
        <v>0</v>
      </c>
      <c r="FM150" s="320">
        <v>0</v>
      </c>
      <c r="FN150" s="320">
        <v>0</v>
      </c>
      <c r="FO150" s="320">
        <v>624</v>
      </c>
      <c r="FP150" s="320">
        <v>49878</v>
      </c>
      <c r="FQ150" s="320">
        <v>2513146</v>
      </c>
      <c r="FR150" s="320">
        <v>19298</v>
      </c>
      <c r="FS150" s="320">
        <v>731</v>
      </c>
      <c r="FT150" s="320">
        <v>1210</v>
      </c>
      <c r="FU150" s="320">
        <v>0</v>
      </c>
      <c r="FV150" s="320">
        <v>3964</v>
      </c>
      <c r="FW150" s="320">
        <v>43186</v>
      </c>
      <c r="FX150" s="320">
        <v>30320</v>
      </c>
      <c r="FY150" s="320">
        <v>98709</v>
      </c>
      <c r="FZ150" s="320">
        <v>2611855</v>
      </c>
      <c r="GA150" s="320">
        <v>0</v>
      </c>
      <c r="GB150" s="320">
        <v>118309</v>
      </c>
      <c r="GC150" s="320">
        <v>107379</v>
      </c>
      <c r="GD150" s="320">
        <v>4078</v>
      </c>
      <c r="GE150" s="320">
        <v>13276</v>
      </c>
      <c r="GF150" s="320">
        <v>0</v>
      </c>
      <c r="GG150" s="320">
        <v>243042</v>
      </c>
      <c r="GH150" s="320">
        <v>0</v>
      </c>
      <c r="GI150" s="320">
        <v>2150</v>
      </c>
      <c r="GJ150" s="320">
        <v>313027</v>
      </c>
      <c r="GK150" s="320">
        <v>711235</v>
      </c>
      <c r="GL150" s="320">
        <v>118225</v>
      </c>
      <c r="GM150" s="320">
        <v>0</v>
      </c>
      <c r="GN150" s="320">
        <v>0</v>
      </c>
      <c r="GO150" s="320">
        <v>1144637</v>
      </c>
      <c r="GP150" s="320">
        <v>1224176</v>
      </c>
      <c r="GQ150" s="320">
        <v>75071</v>
      </c>
      <c r="GR150" s="320">
        <v>1149105</v>
      </c>
      <c r="GS150" s="320">
        <v>1224176</v>
      </c>
      <c r="GT150" s="320">
        <v>855379</v>
      </c>
      <c r="GU150" s="320">
        <v>43186</v>
      </c>
      <c r="GV150" s="325">
        <f t="shared" si="62"/>
        <v>947769</v>
      </c>
      <c r="GW150" s="325">
        <f t="shared" si="63"/>
        <v>49618</v>
      </c>
      <c r="GX150" s="325">
        <f t="shared" si="64"/>
        <v>898151</v>
      </c>
      <c r="GY150" s="315">
        <v>39540</v>
      </c>
      <c r="GZ150" s="315">
        <v>32135</v>
      </c>
      <c r="HA150" s="315">
        <v>7405</v>
      </c>
      <c r="HB150" s="323">
        <f t="shared" si="59"/>
        <v>86345</v>
      </c>
      <c r="HC150" s="315"/>
      <c r="HD150" s="315"/>
      <c r="HE150" s="315"/>
      <c r="HF150" s="315"/>
      <c r="HG150" s="315"/>
      <c r="HH150" s="315"/>
      <c r="HI150" s="315"/>
      <c r="HJ150" s="315"/>
      <c r="HK150" s="315"/>
      <c r="HL150" s="315"/>
      <c r="HM150" s="315"/>
      <c r="HN150" s="315"/>
      <c r="HO150" s="315"/>
      <c r="HP150" s="315"/>
      <c r="HQ150" s="315"/>
      <c r="HR150" s="315"/>
      <c r="HS150" s="315"/>
      <c r="HT150" s="315"/>
      <c r="HU150" s="315"/>
      <c r="HV150" s="315"/>
      <c r="HW150" s="315"/>
      <c r="HX150" s="315"/>
      <c r="HY150" s="315"/>
      <c r="HZ150" s="315"/>
      <c r="IA150" s="315"/>
      <c r="IB150" s="315"/>
      <c r="IC150" s="315"/>
      <c r="ID150" s="315"/>
      <c r="IE150" s="315"/>
      <c r="IF150" s="315"/>
      <c r="IG150" s="315"/>
      <c r="IH150" s="315"/>
      <c r="II150" s="315"/>
      <c r="IJ150" s="315"/>
      <c r="IK150" s="315"/>
      <c r="IL150" s="315"/>
      <c r="IM150" s="315"/>
      <c r="IN150" s="315"/>
      <c r="IO150" s="315"/>
      <c r="IP150" s="315"/>
      <c r="IQ150" s="315"/>
      <c r="IR150" s="315"/>
      <c r="IS150" s="315"/>
      <c r="IT150" s="315"/>
      <c r="IU150" s="315"/>
      <c r="IV150" s="315"/>
      <c r="IW150" s="315"/>
      <c r="IX150" s="315"/>
      <c r="IY150" s="315"/>
      <c r="IZ150" s="315"/>
      <c r="JA150" s="315"/>
      <c r="JB150" s="315"/>
      <c r="JC150" s="315"/>
      <c r="JD150" s="315"/>
      <c r="JE150" s="315"/>
      <c r="JF150" s="315"/>
      <c r="JG150" s="315"/>
      <c r="JH150" s="315"/>
      <c r="JI150" s="315"/>
      <c r="JJ150" s="315"/>
      <c r="JK150" s="315"/>
      <c r="JL150" s="315"/>
      <c r="JM150" s="315"/>
      <c r="JN150" s="315"/>
      <c r="JO150" s="315"/>
      <c r="JP150" s="315"/>
      <c r="JQ150" s="315"/>
      <c r="JR150" s="315"/>
      <c r="JS150" s="315"/>
      <c r="JT150" s="315"/>
      <c r="JU150" s="315"/>
      <c r="JV150" s="315"/>
      <c r="JW150" s="315"/>
      <c r="JX150" s="315"/>
      <c r="JY150" s="315"/>
      <c r="JZ150" s="315"/>
      <c r="KA150" s="315"/>
      <c r="KB150" s="315"/>
      <c r="KC150" s="315"/>
      <c r="KD150" s="315"/>
      <c r="KE150" s="315"/>
      <c r="KF150" s="315"/>
      <c r="KG150" s="315"/>
      <c r="KH150" s="315"/>
      <c r="KI150" s="315"/>
      <c r="KJ150" s="315"/>
      <c r="KK150" s="315"/>
      <c r="KL150" s="315"/>
      <c r="KM150" s="315"/>
      <c r="KN150" s="315"/>
      <c r="KO150" s="315"/>
      <c r="KP150" s="315"/>
      <c r="KQ150" s="315"/>
      <c r="KR150" s="315"/>
      <c r="KS150" s="315"/>
      <c r="KT150" s="315"/>
      <c r="KU150" s="315"/>
      <c r="KV150" s="315"/>
      <c r="KW150" s="315"/>
      <c r="KX150" s="315"/>
      <c r="KY150" s="315"/>
      <c r="KZ150" s="315"/>
      <c r="LA150" s="315"/>
      <c r="LB150" s="315"/>
      <c r="LC150" s="315"/>
      <c r="LD150" s="315"/>
      <c r="LE150" s="315"/>
      <c r="LF150" s="315"/>
      <c r="LG150" s="315"/>
      <c r="LH150" s="315"/>
      <c r="LI150" s="315"/>
      <c r="LJ150" s="315"/>
      <c r="LK150" s="315"/>
      <c r="LL150" s="315"/>
      <c r="LM150" s="315"/>
      <c r="LN150" s="315"/>
      <c r="LO150" s="315"/>
      <c r="LP150" s="315"/>
      <c r="LQ150" s="315"/>
      <c r="LR150" s="315"/>
      <c r="LS150" s="315"/>
      <c r="LT150" s="315"/>
      <c r="LU150" s="315"/>
      <c r="LV150" s="315"/>
      <c r="LW150" s="315"/>
      <c r="LX150" s="315"/>
      <c r="LY150" s="315"/>
      <c r="LZ150" s="315"/>
      <c r="MA150" s="315"/>
      <c r="MB150" s="315"/>
      <c r="MC150" s="315"/>
      <c r="MD150" s="315"/>
      <c r="ME150" s="315"/>
      <c r="MF150" s="315"/>
      <c r="MG150" s="315"/>
      <c r="MH150" s="315"/>
      <c r="MI150" s="315"/>
      <c r="MJ150" s="315"/>
      <c r="MK150" s="315"/>
      <c r="ML150" s="315"/>
      <c r="MM150" s="315"/>
      <c r="MN150" s="315"/>
      <c r="MO150" s="315"/>
      <c r="MP150" s="315"/>
      <c r="MQ150" s="315"/>
      <c r="MR150" s="315"/>
      <c r="MS150" s="315"/>
      <c r="MT150" s="315"/>
      <c r="MU150" s="315"/>
      <c r="MV150" s="315"/>
      <c r="MW150" s="315"/>
      <c r="MX150" s="315"/>
      <c r="MY150" s="315"/>
      <c r="MZ150" s="315"/>
      <c r="NA150" s="315"/>
      <c r="NB150" s="315"/>
      <c r="NC150" s="315"/>
      <c r="ND150" s="315"/>
      <c r="NE150" s="315"/>
      <c r="NF150" s="315"/>
      <c r="NG150" s="315"/>
      <c r="NH150" s="315"/>
      <c r="NI150" s="315"/>
      <c r="NJ150" s="315"/>
      <c r="NK150" s="315"/>
      <c r="NL150" s="315"/>
      <c r="NM150" s="315"/>
      <c r="NN150" s="315"/>
      <c r="NO150" s="315"/>
      <c r="NP150" s="315"/>
      <c r="NQ150" s="315"/>
      <c r="NR150" s="315"/>
      <c r="NS150" s="315"/>
      <c r="NT150" s="315"/>
      <c r="NU150" s="315"/>
      <c r="NV150" s="315"/>
      <c r="NW150" s="315"/>
      <c r="NX150" s="315"/>
      <c r="NY150" s="315"/>
      <c r="NZ150" s="315"/>
      <c r="OA150" s="315"/>
      <c r="OB150" s="315"/>
      <c r="OC150" s="315"/>
      <c r="OD150" s="315"/>
      <c r="OE150" s="315"/>
      <c r="OF150" s="315"/>
      <c r="OG150" s="315"/>
      <c r="OH150" s="315"/>
      <c r="OI150" s="315"/>
      <c r="OJ150" s="315"/>
      <c r="OK150" s="315"/>
      <c r="OL150" s="315"/>
      <c r="OM150" s="315"/>
      <c r="ON150" s="315"/>
      <c r="OO150" s="315"/>
      <c r="OP150" s="315"/>
      <c r="OQ150" s="315"/>
      <c r="OR150" s="315"/>
      <c r="OS150" s="315"/>
      <c r="OT150" s="315"/>
      <c r="OU150" s="315"/>
      <c r="OV150" s="315"/>
      <c r="OW150" s="315"/>
      <c r="OX150" s="315"/>
      <c r="OY150" s="315"/>
      <c r="OZ150" s="315"/>
      <c r="PA150" s="315"/>
      <c r="PB150" s="315"/>
      <c r="PC150" s="315"/>
      <c r="PD150" s="315"/>
      <c r="PE150" s="315"/>
      <c r="PF150" s="315"/>
      <c r="PG150" s="315"/>
      <c r="PH150" s="315"/>
      <c r="PI150" s="315"/>
      <c r="PJ150" s="315"/>
      <c r="PK150" s="315"/>
      <c r="PL150" s="315"/>
      <c r="PM150" s="315"/>
      <c r="PN150" s="315"/>
      <c r="PO150" s="315"/>
      <c r="PP150" s="315"/>
      <c r="PQ150" s="315"/>
      <c r="PR150" s="315"/>
      <c r="PS150" s="315"/>
      <c r="PT150" s="315"/>
      <c r="PU150" s="315"/>
      <c r="PV150" s="315"/>
      <c r="PW150" s="315"/>
      <c r="PX150" s="315"/>
      <c r="PY150" s="315"/>
      <c r="PZ150" s="315"/>
      <c r="QA150" s="315"/>
      <c r="QB150" s="315"/>
      <c r="QC150" s="315"/>
      <c r="QD150" s="315"/>
      <c r="QE150" s="315"/>
      <c r="QF150" s="315"/>
      <c r="QG150" s="315"/>
      <c r="QH150" s="315"/>
      <c r="QI150" s="315"/>
      <c r="QJ150" s="315"/>
      <c r="QK150" s="315"/>
      <c r="QL150" s="315"/>
      <c r="QM150" s="315"/>
      <c r="QN150" s="315"/>
      <c r="QO150" s="315"/>
      <c r="QP150" s="315"/>
      <c r="QQ150" s="315"/>
      <c r="QR150" s="315"/>
      <c r="QS150" s="315"/>
      <c r="QT150" s="315"/>
      <c r="QU150" s="315"/>
      <c r="QV150" s="315"/>
      <c r="QW150" s="315"/>
      <c r="QX150" s="315"/>
      <c r="QY150" s="315"/>
      <c r="QZ150" s="315"/>
      <c r="RA150" s="315"/>
      <c r="RB150" s="315"/>
      <c r="RC150" s="315"/>
      <c r="RD150" s="315"/>
      <c r="RE150" s="315"/>
      <c r="RF150" s="315"/>
      <c r="RG150" s="315"/>
      <c r="RH150" s="315"/>
      <c r="RI150" s="315"/>
      <c r="RJ150" s="315"/>
      <c r="RK150" s="315"/>
      <c r="RL150" s="315"/>
      <c r="RM150" s="315"/>
      <c r="RN150" s="315"/>
      <c r="RO150" s="315"/>
      <c r="RP150" s="315"/>
      <c r="RQ150" s="315"/>
      <c r="RR150" s="315"/>
      <c r="RS150" s="315"/>
      <c r="RT150" s="315"/>
      <c r="RU150" s="315"/>
      <c r="RV150" s="315"/>
      <c r="RW150" s="315"/>
      <c r="RX150" s="315"/>
      <c r="RY150" s="315"/>
      <c r="RZ150" s="315"/>
      <c r="SA150" s="315"/>
      <c r="SB150" s="315"/>
      <c r="SC150" s="315"/>
      <c r="SD150" s="315"/>
      <c r="SE150" s="315"/>
      <c r="SF150" s="315"/>
      <c r="SG150" s="315"/>
      <c r="SH150" s="315"/>
      <c r="SI150" s="315"/>
      <c r="SJ150" s="315"/>
      <c r="SK150" s="315"/>
      <c r="SL150" s="315"/>
      <c r="SM150" s="315"/>
      <c r="SN150" s="315"/>
      <c r="SO150" s="315"/>
      <c r="SP150" s="315"/>
      <c r="SQ150" s="315"/>
      <c r="SR150" s="315"/>
      <c r="SS150" s="315"/>
      <c r="ST150" s="315"/>
      <c r="SU150" s="315"/>
      <c r="SV150" s="315"/>
      <c r="SW150" s="315"/>
      <c r="SX150" s="315"/>
      <c r="SY150" s="315"/>
      <c r="SZ150" s="315"/>
      <c r="TA150" s="315"/>
      <c r="TB150" s="315"/>
      <c r="TC150" s="315"/>
      <c r="TD150" s="315"/>
      <c r="TE150" s="315"/>
      <c r="TF150" s="315"/>
      <c r="TG150" s="315"/>
      <c r="TH150" s="315"/>
      <c r="TI150" s="315"/>
      <c r="TJ150" s="315"/>
      <c r="TK150" s="315"/>
      <c r="TL150" s="315"/>
      <c r="TM150" s="315"/>
      <c r="TN150" s="315"/>
      <c r="TO150" s="315"/>
      <c r="TP150" s="315"/>
      <c r="TQ150" s="315"/>
      <c r="TR150" s="315"/>
      <c r="TS150" s="315"/>
      <c r="TT150" s="315"/>
      <c r="TU150" s="315"/>
      <c r="TV150" s="315"/>
      <c r="TW150" s="315"/>
      <c r="TX150" s="315"/>
      <c r="TY150" s="315"/>
      <c r="TZ150" s="315"/>
      <c r="UA150" s="315"/>
      <c r="UB150" s="315"/>
      <c r="UC150" s="315"/>
      <c r="UD150" s="315"/>
    </row>
    <row r="151" spans="1:550">
      <c r="A151" s="28" t="s">
        <v>650</v>
      </c>
      <c r="B151" s="28" t="s">
        <v>633</v>
      </c>
      <c r="C151" s="29" t="s">
        <v>242</v>
      </c>
      <c r="D151" s="29" t="s">
        <v>258</v>
      </c>
      <c r="E151" s="105" t="s">
        <v>186</v>
      </c>
      <c r="F151" s="31">
        <v>12</v>
      </c>
      <c r="G151" s="320">
        <v>79500</v>
      </c>
      <c r="H151" s="320">
        <v>37426</v>
      </c>
      <c r="I151" s="320">
        <v>3500</v>
      </c>
      <c r="J151" s="320">
        <v>9928</v>
      </c>
      <c r="K151" s="320">
        <v>198583</v>
      </c>
      <c r="L151" s="320">
        <v>198583</v>
      </c>
      <c r="M151" s="320">
        <v>44991</v>
      </c>
      <c r="N151" s="320">
        <v>4198</v>
      </c>
      <c r="O151" s="320">
        <v>171</v>
      </c>
      <c r="P151" s="320">
        <v>4369</v>
      </c>
      <c r="Q151" s="320">
        <v>-305</v>
      </c>
      <c r="R151" s="320">
        <v>4064</v>
      </c>
      <c r="S151" s="320">
        <v>49055</v>
      </c>
      <c r="T151" s="320">
        <v>0</v>
      </c>
      <c r="U151" s="320">
        <v>0</v>
      </c>
      <c r="V151" s="320">
        <v>0</v>
      </c>
      <c r="W151" s="320">
        <v>0</v>
      </c>
      <c r="X151" s="320">
        <v>0</v>
      </c>
      <c r="Y151" s="320">
        <v>0</v>
      </c>
      <c r="Z151" s="320">
        <v>0</v>
      </c>
      <c r="AA151" s="320">
        <v>0</v>
      </c>
      <c r="AB151" s="320">
        <v>0</v>
      </c>
      <c r="AC151" s="320">
        <v>0</v>
      </c>
      <c r="AD151" s="320">
        <v>0</v>
      </c>
      <c r="AE151" s="320">
        <v>0</v>
      </c>
      <c r="AF151" s="320">
        <v>0</v>
      </c>
      <c r="AG151" s="320">
        <v>396</v>
      </c>
      <c r="AH151" s="320">
        <v>396</v>
      </c>
      <c r="AI151" s="320">
        <v>2590</v>
      </c>
      <c r="AJ151" s="320">
        <v>-272</v>
      </c>
      <c r="AK151" s="320">
        <v>2318</v>
      </c>
      <c r="AL151" s="320">
        <v>2959</v>
      </c>
      <c r="AM151" s="320">
        <v>226</v>
      </c>
      <c r="AN151" s="320">
        <v>3185</v>
      </c>
      <c r="AO151" s="320">
        <v>3860</v>
      </c>
      <c r="AP151" s="320">
        <v>-45</v>
      </c>
      <c r="AQ151" s="320">
        <v>3815</v>
      </c>
      <c r="AR151" s="320">
        <v>0</v>
      </c>
      <c r="AS151" s="320">
        <v>0</v>
      </c>
      <c r="AT151" s="320">
        <v>0</v>
      </c>
      <c r="AU151" s="320">
        <v>54400</v>
      </c>
      <c r="AV151" s="320">
        <v>4198</v>
      </c>
      <c r="AW151" s="320">
        <v>0</v>
      </c>
      <c r="AX151" s="320">
        <v>171</v>
      </c>
      <c r="AY151" s="320">
        <v>4369</v>
      </c>
      <c r="AZ151" s="320">
        <v>0</v>
      </c>
      <c r="BA151" s="320">
        <v>4369</v>
      </c>
      <c r="BB151" s="320">
        <v>58769</v>
      </c>
      <c r="BC151" s="315">
        <v>51810</v>
      </c>
      <c r="BD151" s="315">
        <v>2590</v>
      </c>
      <c r="BE151" s="315">
        <v>56055</v>
      </c>
      <c r="BF151" s="315">
        <v>2714</v>
      </c>
      <c r="BG151" s="315">
        <v>4245</v>
      </c>
      <c r="BH151" s="315">
        <v>124</v>
      </c>
      <c r="BI151" s="320">
        <v>-34292</v>
      </c>
      <c r="BJ151" s="320">
        <v>99113</v>
      </c>
      <c r="BK151" s="320">
        <v>-171</v>
      </c>
      <c r="BL151" s="320">
        <v>98942</v>
      </c>
      <c r="BM151" s="320">
        <v>98942</v>
      </c>
      <c r="BN151" s="320">
        <v>64650</v>
      </c>
      <c r="BO151" s="320">
        <v>92430</v>
      </c>
      <c r="BP151" s="320">
        <v>4283</v>
      </c>
      <c r="BQ151" s="320">
        <v>88147</v>
      </c>
      <c r="BR151" s="320">
        <v>14663</v>
      </c>
      <c r="BS151" s="320">
        <v>1943</v>
      </c>
      <c r="BT151" s="320">
        <v>12720</v>
      </c>
      <c r="BU151" s="320">
        <v>43252</v>
      </c>
      <c r="BV151" s="320">
        <v>39968</v>
      </c>
      <c r="BW151" s="320">
        <v>3284</v>
      </c>
      <c r="BX151" s="320">
        <v>13704</v>
      </c>
      <c r="BY151" s="320">
        <v>1369</v>
      </c>
      <c r="BZ151" s="320">
        <v>12335</v>
      </c>
      <c r="CA151" s="320">
        <v>11574</v>
      </c>
      <c r="CB151" s="320">
        <v>3681</v>
      </c>
      <c r="CC151" s="320">
        <v>7893</v>
      </c>
      <c r="CD151" s="320">
        <v>11813</v>
      </c>
      <c r="CE151" s="320">
        <v>4372</v>
      </c>
      <c r="CF151" s="320">
        <v>7441</v>
      </c>
      <c r="CG151" s="320">
        <v>0</v>
      </c>
      <c r="CH151" s="320">
        <v>0</v>
      </c>
      <c r="CI151" s="320">
        <v>0</v>
      </c>
      <c r="CJ151" s="320">
        <v>72084</v>
      </c>
      <c r="CK151" s="320">
        <v>15787</v>
      </c>
      <c r="CL151" s="320">
        <v>56297</v>
      </c>
      <c r="CM151" s="320">
        <v>0</v>
      </c>
      <c r="CN151" s="320">
        <v>0</v>
      </c>
      <c r="CO151" s="320">
        <v>0</v>
      </c>
      <c r="CP151" s="320">
        <v>3243</v>
      </c>
      <c r="CQ151" s="320">
        <v>1322</v>
      </c>
      <c r="CR151" s="320">
        <v>1921</v>
      </c>
      <c r="CS151" s="320">
        <v>2007</v>
      </c>
      <c r="CT151" s="320">
        <v>0</v>
      </c>
      <c r="CU151" s="320">
        <v>2007</v>
      </c>
      <c r="CV151" s="320">
        <v>409</v>
      </c>
      <c r="CW151" s="320">
        <v>6</v>
      </c>
      <c r="CX151" s="320">
        <v>403</v>
      </c>
      <c r="CY151" s="320"/>
      <c r="CZ151" s="320"/>
      <c r="DA151" s="320"/>
      <c r="DB151" s="320"/>
      <c r="DC151" s="320"/>
      <c r="DD151" s="320">
        <v>0</v>
      </c>
      <c r="DE151" s="320"/>
      <c r="DF151" s="320"/>
      <c r="DG151" s="320">
        <v>0</v>
      </c>
      <c r="DH151" s="320"/>
      <c r="DI151" s="320">
        <v>0</v>
      </c>
      <c r="DJ151" s="320">
        <v>0</v>
      </c>
      <c r="DK151" s="320">
        <v>0</v>
      </c>
      <c r="DL151" s="320">
        <v>0</v>
      </c>
      <c r="DM151" s="320">
        <v>0</v>
      </c>
      <c r="DN151" s="320">
        <v>265179</v>
      </c>
      <c r="DO151" s="320">
        <v>72731</v>
      </c>
      <c r="DP151" s="320">
        <v>192448</v>
      </c>
      <c r="DQ151" s="320">
        <v>0</v>
      </c>
      <c r="DR151" s="320">
        <v>0</v>
      </c>
      <c r="DS151" s="320">
        <v>0</v>
      </c>
      <c r="DT151" s="320">
        <v>265179</v>
      </c>
      <c r="DU151" s="320">
        <v>72731</v>
      </c>
      <c r="DV151" s="320">
        <v>192448</v>
      </c>
      <c r="DW151" s="320">
        <v>245</v>
      </c>
      <c r="DX151" s="320">
        <v>0</v>
      </c>
      <c r="DY151" s="320">
        <v>245</v>
      </c>
      <c r="DZ151" s="320">
        <v>-303</v>
      </c>
      <c r="EA151" s="320">
        <v>13923</v>
      </c>
      <c r="EB151" s="320">
        <v>805</v>
      </c>
      <c r="EC151" s="320">
        <v>5297</v>
      </c>
      <c r="ED151" s="320">
        <v>0</v>
      </c>
      <c r="EE151" s="320">
        <v>0</v>
      </c>
      <c r="EF151" s="320">
        <v>18718</v>
      </c>
      <c r="EG151" s="320">
        <v>146410</v>
      </c>
      <c r="EH151" s="320">
        <v>24443</v>
      </c>
      <c r="EI151" s="320">
        <v>27730</v>
      </c>
      <c r="EJ151" s="320">
        <v>16536</v>
      </c>
      <c r="EK151" s="320">
        <v>215119</v>
      </c>
      <c r="EL151" s="320">
        <v>4198</v>
      </c>
      <c r="EM151" s="320">
        <v>43146</v>
      </c>
      <c r="EN151" s="320">
        <v>0</v>
      </c>
      <c r="EO151" s="320">
        <v>55967</v>
      </c>
      <c r="EP151" s="320">
        <v>0</v>
      </c>
      <c r="EQ151" s="320">
        <v>103311</v>
      </c>
      <c r="ER151" s="323">
        <f t="shared" si="65"/>
        <v>284399</v>
      </c>
      <c r="ES151" s="323">
        <f t="shared" si="51"/>
        <v>288597</v>
      </c>
      <c r="ET151" s="323">
        <f t="shared" si="52"/>
        <v>288591</v>
      </c>
      <c r="EU151" s="323">
        <f t="shared" si="60"/>
        <v>-4192</v>
      </c>
      <c r="EV151" s="323">
        <f t="shared" si="53"/>
        <v>73478</v>
      </c>
      <c r="EW151" s="323">
        <f t="shared" si="54"/>
        <v>73478</v>
      </c>
      <c r="EX151" s="323">
        <f t="shared" si="55"/>
        <v>73472</v>
      </c>
      <c r="EY151" s="323">
        <f t="shared" si="56"/>
        <v>56297</v>
      </c>
      <c r="EZ151" s="323">
        <f t="shared" si="57"/>
        <v>43252</v>
      </c>
      <c r="FA151" s="323">
        <f t="shared" si="58"/>
        <v>39968</v>
      </c>
      <c r="FB151" s="323">
        <f t="shared" si="61"/>
        <v>3284</v>
      </c>
      <c r="FC151" s="320">
        <v>0</v>
      </c>
      <c r="FD151" s="320">
        <v>402478</v>
      </c>
      <c r="FE151" s="320">
        <v>6253</v>
      </c>
      <c r="FF151" s="320">
        <v>54400</v>
      </c>
      <c r="FG151" s="320">
        <v>3221</v>
      </c>
      <c r="FH151" s="320">
        <v>3262</v>
      </c>
      <c r="FI151" s="320">
        <v>1434</v>
      </c>
      <c r="FJ151" s="320">
        <v>471048</v>
      </c>
      <c r="FK151" s="320">
        <v>18059</v>
      </c>
      <c r="FL151" s="320">
        <v>0</v>
      </c>
      <c r="FM151" s="320">
        <v>121</v>
      </c>
      <c r="FN151" s="320">
        <v>0</v>
      </c>
      <c r="FO151" s="320">
        <v>0</v>
      </c>
      <c r="FP151" s="320">
        <v>2659</v>
      </c>
      <c r="FQ151" s="320">
        <v>491887</v>
      </c>
      <c r="FR151" s="320">
        <v>12017</v>
      </c>
      <c r="FS151" s="320">
        <v>0</v>
      </c>
      <c r="FT151" s="320">
        <v>500</v>
      </c>
      <c r="FU151" s="320">
        <v>0</v>
      </c>
      <c r="FV151" s="320">
        <v>339</v>
      </c>
      <c r="FW151" s="320">
        <v>9670</v>
      </c>
      <c r="FX151" s="320">
        <v>38489</v>
      </c>
      <c r="FY151" s="320">
        <v>61015</v>
      </c>
      <c r="FZ151" s="320">
        <v>552902</v>
      </c>
      <c r="GA151" s="320">
        <v>0</v>
      </c>
      <c r="GB151" s="320">
        <v>9882</v>
      </c>
      <c r="GC151" s="320">
        <v>26705</v>
      </c>
      <c r="GD151" s="320">
        <v>1538</v>
      </c>
      <c r="GE151" s="320">
        <v>0</v>
      </c>
      <c r="GF151" s="320">
        <v>0</v>
      </c>
      <c r="GG151" s="320">
        <v>38125</v>
      </c>
      <c r="GH151" s="320">
        <v>0</v>
      </c>
      <c r="GI151" s="320">
        <v>497</v>
      </c>
      <c r="GJ151" s="320">
        <v>116830</v>
      </c>
      <c r="GK151" s="320">
        <v>208212</v>
      </c>
      <c r="GL151" s="320">
        <v>65819</v>
      </c>
      <c r="GM151" s="320">
        <v>0</v>
      </c>
      <c r="GN151" s="320">
        <v>0</v>
      </c>
      <c r="GO151" s="320">
        <v>391358</v>
      </c>
      <c r="GP151" s="320">
        <v>123419</v>
      </c>
      <c r="GQ151" s="320">
        <v>58769</v>
      </c>
      <c r="GR151" s="320">
        <v>64650</v>
      </c>
      <c r="GS151" s="320">
        <v>123419</v>
      </c>
      <c r="GT151" s="320">
        <v>0</v>
      </c>
      <c r="GU151" s="320">
        <v>9670</v>
      </c>
      <c r="GV151" s="325">
        <f t="shared" si="62"/>
        <v>283913</v>
      </c>
      <c r="GW151" s="325">
        <f t="shared" si="63"/>
        <v>50506</v>
      </c>
      <c r="GX151" s="325">
        <f t="shared" si="64"/>
        <v>233407</v>
      </c>
      <c r="GY151" s="315">
        <v>11127</v>
      </c>
      <c r="GZ151" s="315">
        <v>11127</v>
      </c>
      <c r="HA151" s="315">
        <v>0</v>
      </c>
      <c r="HB151" s="323">
        <f t="shared" si="59"/>
        <v>25050</v>
      </c>
      <c r="HC151" s="315"/>
      <c r="HD151" s="315"/>
      <c r="HE151" s="315"/>
      <c r="HF151" s="315"/>
      <c r="HG151" s="315"/>
      <c r="HH151" s="315"/>
      <c r="HI151" s="315"/>
      <c r="HJ151" s="315"/>
      <c r="HK151" s="315"/>
      <c r="HL151" s="315"/>
      <c r="HM151" s="315"/>
      <c r="HN151" s="315"/>
      <c r="HO151" s="315"/>
      <c r="HP151" s="315"/>
      <c r="HQ151" s="315"/>
      <c r="HR151" s="315"/>
      <c r="HS151" s="315"/>
      <c r="HT151" s="315"/>
      <c r="HU151" s="315"/>
      <c r="HV151" s="315"/>
      <c r="HW151" s="315"/>
      <c r="HX151" s="315"/>
      <c r="HY151" s="315"/>
      <c r="HZ151" s="315"/>
      <c r="IA151" s="315"/>
      <c r="IB151" s="315"/>
      <c r="IC151" s="315"/>
      <c r="ID151" s="315"/>
      <c r="IE151" s="315"/>
      <c r="IF151" s="315"/>
      <c r="IG151" s="315"/>
      <c r="IH151" s="315"/>
      <c r="II151" s="315"/>
      <c r="IJ151" s="315"/>
      <c r="IK151" s="315"/>
      <c r="IL151" s="315"/>
      <c r="IM151" s="315"/>
      <c r="IN151" s="315"/>
      <c r="IO151" s="315"/>
      <c r="IP151" s="315"/>
      <c r="IQ151" s="315"/>
      <c r="IR151" s="315"/>
      <c r="IS151" s="315"/>
      <c r="IT151" s="315"/>
      <c r="IU151" s="315"/>
      <c r="IV151" s="315"/>
      <c r="IW151" s="315"/>
      <c r="IX151" s="315"/>
      <c r="IY151" s="315"/>
      <c r="IZ151" s="315"/>
      <c r="JA151" s="315"/>
      <c r="JB151" s="315"/>
      <c r="JC151" s="315"/>
      <c r="JD151" s="315"/>
      <c r="JE151" s="315"/>
      <c r="JF151" s="315"/>
      <c r="JG151" s="315"/>
      <c r="JH151" s="315"/>
      <c r="JI151" s="315"/>
      <c r="JJ151" s="315"/>
      <c r="JK151" s="315"/>
      <c r="JL151" s="315"/>
      <c r="JM151" s="315"/>
      <c r="JN151" s="315"/>
      <c r="JO151" s="315"/>
      <c r="JP151" s="315"/>
      <c r="JQ151" s="315"/>
      <c r="JR151" s="315"/>
      <c r="JS151" s="315"/>
      <c r="JT151" s="315"/>
      <c r="JU151" s="315"/>
      <c r="JV151" s="315"/>
      <c r="JW151" s="315"/>
      <c r="JX151" s="315"/>
      <c r="JY151" s="315"/>
      <c r="JZ151" s="315"/>
      <c r="KA151" s="315"/>
      <c r="KB151" s="315"/>
      <c r="KC151" s="315"/>
      <c r="KD151" s="315"/>
      <c r="KE151" s="315"/>
      <c r="KF151" s="315"/>
      <c r="KG151" s="315"/>
      <c r="KH151" s="315"/>
      <c r="KI151" s="315"/>
      <c r="KJ151" s="315"/>
      <c r="KK151" s="315"/>
      <c r="KL151" s="315"/>
      <c r="KM151" s="315"/>
      <c r="KN151" s="315"/>
      <c r="KO151" s="315"/>
      <c r="KP151" s="315"/>
      <c r="KQ151" s="315"/>
      <c r="KR151" s="315"/>
      <c r="KS151" s="315"/>
      <c r="KT151" s="315"/>
      <c r="KU151" s="315"/>
      <c r="KV151" s="315"/>
      <c r="KW151" s="315"/>
      <c r="KX151" s="315"/>
      <c r="KY151" s="315"/>
      <c r="KZ151" s="315"/>
      <c r="LA151" s="315"/>
      <c r="LB151" s="315"/>
      <c r="LC151" s="315"/>
      <c r="LD151" s="315"/>
      <c r="LE151" s="315"/>
      <c r="LF151" s="315"/>
      <c r="LG151" s="315"/>
      <c r="LH151" s="315"/>
      <c r="LI151" s="315"/>
      <c r="LJ151" s="315"/>
      <c r="LK151" s="315"/>
      <c r="LL151" s="315"/>
      <c r="LM151" s="315"/>
      <c r="LN151" s="315"/>
      <c r="LO151" s="315"/>
      <c r="LP151" s="315"/>
      <c r="LQ151" s="315"/>
      <c r="LR151" s="315"/>
      <c r="LS151" s="315"/>
      <c r="LT151" s="315"/>
      <c r="LU151" s="315"/>
      <c r="LV151" s="315"/>
      <c r="LW151" s="315"/>
      <c r="LX151" s="315"/>
      <c r="LY151" s="315"/>
      <c r="LZ151" s="315"/>
      <c r="MA151" s="315"/>
      <c r="MB151" s="315"/>
      <c r="MC151" s="315"/>
      <c r="MD151" s="315"/>
      <c r="ME151" s="315"/>
      <c r="MF151" s="315"/>
      <c r="MG151" s="315"/>
      <c r="MH151" s="315"/>
      <c r="MI151" s="315"/>
      <c r="MJ151" s="315"/>
      <c r="MK151" s="315"/>
      <c r="ML151" s="315"/>
      <c r="MM151" s="315"/>
      <c r="MN151" s="315"/>
      <c r="MO151" s="315"/>
      <c r="MP151" s="315"/>
      <c r="MQ151" s="315"/>
      <c r="MR151" s="315"/>
      <c r="MS151" s="315"/>
      <c r="MT151" s="315"/>
      <c r="MU151" s="315"/>
      <c r="MV151" s="315"/>
      <c r="MW151" s="315"/>
      <c r="MX151" s="315"/>
      <c r="MY151" s="315"/>
      <c r="MZ151" s="315"/>
      <c r="NA151" s="315"/>
      <c r="NB151" s="315"/>
      <c r="NC151" s="315"/>
      <c r="ND151" s="315"/>
      <c r="NE151" s="315"/>
      <c r="NF151" s="315"/>
      <c r="NG151" s="315"/>
      <c r="NH151" s="315"/>
      <c r="NI151" s="315"/>
      <c r="NJ151" s="315"/>
      <c r="NK151" s="315"/>
      <c r="NL151" s="315"/>
      <c r="NM151" s="315"/>
      <c r="NN151" s="315"/>
      <c r="NO151" s="315"/>
      <c r="NP151" s="315"/>
      <c r="NQ151" s="315"/>
      <c r="NR151" s="315"/>
      <c r="NS151" s="315"/>
      <c r="NT151" s="315"/>
      <c r="NU151" s="315"/>
      <c r="NV151" s="315"/>
      <c r="NW151" s="315"/>
      <c r="NX151" s="315"/>
      <c r="NY151" s="315"/>
      <c r="NZ151" s="315"/>
      <c r="OA151" s="315"/>
      <c r="OB151" s="315"/>
      <c r="OC151" s="315"/>
      <c r="OD151" s="315"/>
      <c r="OE151" s="315"/>
      <c r="OF151" s="315"/>
      <c r="OG151" s="315"/>
      <c r="OH151" s="315"/>
      <c r="OI151" s="315"/>
      <c r="OJ151" s="315"/>
      <c r="OK151" s="315"/>
      <c r="OL151" s="315"/>
      <c r="OM151" s="315"/>
      <c r="ON151" s="315"/>
      <c r="OO151" s="315"/>
      <c r="OP151" s="315"/>
      <c r="OQ151" s="315"/>
      <c r="OR151" s="315"/>
      <c r="OS151" s="315"/>
      <c r="OT151" s="315"/>
      <c r="OU151" s="315"/>
      <c r="OV151" s="315"/>
      <c r="OW151" s="315"/>
      <c r="OX151" s="315"/>
      <c r="OY151" s="315"/>
      <c r="OZ151" s="315"/>
      <c r="PA151" s="315"/>
      <c r="PB151" s="315"/>
      <c r="PC151" s="315"/>
      <c r="PD151" s="315"/>
      <c r="PE151" s="315"/>
      <c r="PF151" s="315"/>
      <c r="PG151" s="315"/>
      <c r="PH151" s="315"/>
      <c r="PI151" s="315"/>
      <c r="PJ151" s="315"/>
      <c r="PK151" s="315"/>
      <c r="PL151" s="315"/>
      <c r="PM151" s="315"/>
      <c r="PN151" s="315"/>
      <c r="PO151" s="315"/>
      <c r="PP151" s="315"/>
      <c r="PQ151" s="315"/>
      <c r="PR151" s="315"/>
      <c r="PS151" s="315"/>
      <c r="PT151" s="315"/>
      <c r="PU151" s="315"/>
      <c r="PV151" s="315"/>
      <c r="PW151" s="315"/>
      <c r="PX151" s="315"/>
      <c r="PY151" s="315"/>
      <c r="PZ151" s="315"/>
      <c r="QA151" s="315"/>
      <c r="QB151" s="315"/>
      <c r="QC151" s="315"/>
      <c r="QD151" s="315"/>
      <c r="QE151" s="315"/>
      <c r="QF151" s="315"/>
      <c r="QG151" s="315"/>
      <c r="QH151" s="315"/>
      <c r="QI151" s="315"/>
      <c r="QJ151" s="315"/>
      <c r="QK151" s="315"/>
      <c r="QL151" s="315"/>
      <c r="QM151" s="315"/>
      <c r="QN151" s="315"/>
      <c r="QO151" s="315"/>
      <c r="QP151" s="315"/>
      <c r="QQ151" s="315"/>
      <c r="QR151" s="315"/>
      <c r="QS151" s="315"/>
      <c r="QT151" s="315"/>
      <c r="QU151" s="315"/>
      <c r="QV151" s="315"/>
      <c r="QW151" s="315"/>
      <c r="QX151" s="315"/>
      <c r="QY151" s="315"/>
      <c r="QZ151" s="315"/>
      <c r="RA151" s="315"/>
      <c r="RB151" s="315"/>
      <c r="RC151" s="315"/>
      <c r="RD151" s="315"/>
      <c r="RE151" s="315"/>
      <c r="RF151" s="315"/>
      <c r="RG151" s="315"/>
      <c r="RH151" s="315"/>
      <c r="RI151" s="315"/>
      <c r="RJ151" s="315"/>
      <c r="RK151" s="315"/>
      <c r="RL151" s="315"/>
      <c r="RM151" s="315"/>
      <c r="RN151" s="315"/>
      <c r="RO151" s="315"/>
      <c r="RP151" s="315"/>
      <c r="RQ151" s="315"/>
      <c r="RR151" s="315"/>
      <c r="RS151" s="315"/>
      <c r="RT151" s="315"/>
      <c r="RU151" s="315"/>
      <c r="RV151" s="315"/>
      <c r="RW151" s="315"/>
      <c r="RX151" s="315"/>
      <c r="RY151" s="315"/>
      <c r="RZ151" s="315"/>
      <c r="SA151" s="315"/>
      <c r="SB151" s="315"/>
      <c r="SC151" s="315"/>
      <c r="SD151" s="315"/>
      <c r="SE151" s="315"/>
      <c r="SF151" s="315"/>
      <c r="SG151" s="315"/>
      <c r="SH151" s="315"/>
      <c r="SI151" s="315"/>
      <c r="SJ151" s="315"/>
      <c r="SK151" s="315"/>
      <c r="SL151" s="315"/>
      <c r="SM151" s="315"/>
      <c r="SN151" s="315"/>
      <c r="SO151" s="315"/>
      <c r="SP151" s="315"/>
      <c r="SQ151" s="315"/>
      <c r="SR151" s="315"/>
      <c r="SS151" s="315"/>
      <c r="ST151" s="315"/>
      <c r="SU151" s="315"/>
      <c r="SV151" s="315"/>
      <c r="SW151" s="315"/>
      <c r="SX151" s="315"/>
      <c r="SY151" s="315"/>
      <c r="SZ151" s="315"/>
      <c r="TA151" s="315"/>
      <c r="TB151" s="315"/>
      <c r="TC151" s="315"/>
      <c r="TD151" s="315"/>
      <c r="TE151" s="315"/>
      <c r="TF151" s="315"/>
      <c r="TG151" s="315"/>
      <c r="TH151" s="315"/>
      <c r="TI151" s="315"/>
      <c r="TJ151" s="315"/>
      <c r="TK151" s="315"/>
      <c r="TL151" s="315"/>
      <c r="TM151" s="315"/>
      <c r="TN151" s="315"/>
      <c r="TO151" s="315"/>
      <c r="TP151" s="315"/>
      <c r="TQ151" s="315"/>
      <c r="TR151" s="315"/>
      <c r="TS151" s="315"/>
      <c r="TT151" s="315"/>
      <c r="TU151" s="315"/>
      <c r="TV151" s="315"/>
      <c r="TW151" s="315"/>
      <c r="TX151" s="315"/>
      <c r="TY151" s="315"/>
      <c r="TZ151" s="315"/>
      <c r="UA151" s="315"/>
      <c r="UB151" s="315"/>
      <c r="UC151" s="315"/>
      <c r="UD151" s="315"/>
    </row>
    <row r="152" spans="1:550">
      <c r="A152" s="28" t="s">
        <v>651</v>
      </c>
      <c r="B152" s="28" t="s">
        <v>633</v>
      </c>
      <c r="C152" s="29" t="s">
        <v>242</v>
      </c>
      <c r="D152" s="29" t="s">
        <v>259</v>
      </c>
      <c r="E152" s="105" t="s">
        <v>186</v>
      </c>
      <c r="F152" s="31">
        <v>12</v>
      </c>
      <c r="G152" s="320">
        <v>87390</v>
      </c>
      <c r="H152" s="320">
        <v>37069</v>
      </c>
      <c r="I152" s="320">
        <v>3700</v>
      </c>
      <c r="J152" s="320">
        <v>12290</v>
      </c>
      <c r="K152" s="320">
        <v>191605</v>
      </c>
      <c r="L152" s="320">
        <v>214876</v>
      </c>
      <c r="M152" s="320">
        <v>21315</v>
      </c>
      <c r="N152" s="320">
        <v>2092</v>
      </c>
      <c r="O152" s="320">
        <v>1751</v>
      </c>
      <c r="P152" s="320">
        <v>3843</v>
      </c>
      <c r="Q152" s="320">
        <v>-534</v>
      </c>
      <c r="R152" s="320">
        <v>3309</v>
      </c>
      <c r="S152" s="320">
        <v>24624</v>
      </c>
      <c r="T152" s="320">
        <v>21376</v>
      </c>
      <c r="U152" s="320">
        <v>-9124</v>
      </c>
      <c r="V152" s="320">
        <v>12661</v>
      </c>
      <c r="W152" s="320">
        <v>3537</v>
      </c>
      <c r="X152" s="320">
        <v>0</v>
      </c>
      <c r="Y152" s="320">
        <v>3537</v>
      </c>
      <c r="Z152" s="320">
        <v>24913</v>
      </c>
      <c r="AA152" s="320">
        <v>0</v>
      </c>
      <c r="AB152" s="320">
        <v>0</v>
      </c>
      <c r="AC152" s="320">
        <v>0</v>
      </c>
      <c r="AD152" s="320">
        <v>0</v>
      </c>
      <c r="AE152" s="320">
        <v>0</v>
      </c>
      <c r="AF152" s="320">
        <v>0</v>
      </c>
      <c r="AG152" s="320">
        <v>0</v>
      </c>
      <c r="AH152" s="320">
        <v>0</v>
      </c>
      <c r="AI152" s="320">
        <v>14853</v>
      </c>
      <c r="AJ152" s="320">
        <v>525</v>
      </c>
      <c r="AK152" s="320">
        <v>15378</v>
      </c>
      <c r="AL152" s="320">
        <v>3073</v>
      </c>
      <c r="AM152" s="320">
        <v>534</v>
      </c>
      <c r="AN152" s="320">
        <v>3607</v>
      </c>
      <c r="AO152" s="320">
        <v>0</v>
      </c>
      <c r="AP152" s="320">
        <v>0</v>
      </c>
      <c r="AQ152" s="320">
        <v>0</v>
      </c>
      <c r="AR152" s="320">
        <v>0</v>
      </c>
      <c r="AS152" s="320">
        <v>0</v>
      </c>
      <c r="AT152" s="320">
        <v>0</v>
      </c>
      <c r="AU152" s="320">
        <v>60617</v>
      </c>
      <c r="AV152" s="320">
        <v>-7032</v>
      </c>
      <c r="AW152" s="320">
        <v>0</v>
      </c>
      <c r="AX152" s="320">
        <v>14937</v>
      </c>
      <c r="AY152" s="320">
        <v>7905</v>
      </c>
      <c r="AZ152" s="320">
        <v>0</v>
      </c>
      <c r="BA152" s="320">
        <v>7905</v>
      </c>
      <c r="BB152" s="320">
        <v>68522</v>
      </c>
      <c r="BC152" s="320">
        <v>45764</v>
      </c>
      <c r="BD152" s="320">
        <v>14853</v>
      </c>
      <c r="BE152" s="320">
        <v>53144</v>
      </c>
      <c r="BF152" s="320">
        <v>15378</v>
      </c>
      <c r="BG152" s="320">
        <v>7380</v>
      </c>
      <c r="BH152" s="320">
        <v>525</v>
      </c>
      <c r="BI152" s="320">
        <v>180905</v>
      </c>
      <c r="BJ152" s="320">
        <v>98823</v>
      </c>
      <c r="BK152" s="320">
        <v>-14937</v>
      </c>
      <c r="BL152" s="320">
        <v>83886</v>
      </c>
      <c r="BM152" s="320">
        <v>83886</v>
      </c>
      <c r="BN152" s="320">
        <v>264791</v>
      </c>
      <c r="BO152" s="320">
        <v>85671</v>
      </c>
      <c r="BP152" s="320">
        <v>3212</v>
      </c>
      <c r="BQ152" s="320">
        <v>82459</v>
      </c>
      <c r="BR152" s="320">
        <v>9884</v>
      </c>
      <c r="BS152" s="320">
        <v>1127</v>
      </c>
      <c r="BT152" s="320">
        <v>8757</v>
      </c>
      <c r="BU152" s="320">
        <v>41464</v>
      </c>
      <c r="BV152" s="320">
        <v>30854</v>
      </c>
      <c r="BW152" s="320">
        <v>10610</v>
      </c>
      <c r="BX152" s="320">
        <v>14841</v>
      </c>
      <c r="BY152" s="320">
        <v>5425</v>
      </c>
      <c r="BZ152" s="320">
        <v>9416</v>
      </c>
      <c r="CA152" s="320">
        <v>9328</v>
      </c>
      <c r="CB152" s="320">
        <v>3292</v>
      </c>
      <c r="CC152" s="320">
        <v>6036</v>
      </c>
      <c r="CD152" s="320">
        <v>8515</v>
      </c>
      <c r="CE152" s="320">
        <v>2809</v>
      </c>
      <c r="CF152" s="320">
        <v>5706</v>
      </c>
      <c r="CG152" s="320">
        <v>0</v>
      </c>
      <c r="CH152" s="320">
        <v>0</v>
      </c>
      <c r="CI152" s="320">
        <v>0</v>
      </c>
      <c r="CJ152" s="320">
        <v>65992</v>
      </c>
      <c r="CK152" s="320">
        <v>14707</v>
      </c>
      <c r="CL152" s="320">
        <v>51285</v>
      </c>
      <c r="CM152" s="320">
        <v>0</v>
      </c>
      <c r="CN152" s="320">
        <v>0</v>
      </c>
      <c r="CO152" s="320">
        <v>0</v>
      </c>
      <c r="CP152" s="320">
        <v>-731</v>
      </c>
      <c r="CQ152" s="320">
        <v>781</v>
      </c>
      <c r="CR152" s="320">
        <v>-1512</v>
      </c>
      <c r="CS152" s="320">
        <v>3069</v>
      </c>
      <c r="CT152" s="320">
        <v>107</v>
      </c>
      <c r="CU152" s="320">
        <v>2962</v>
      </c>
      <c r="CV152" s="320">
        <v>5630</v>
      </c>
      <c r="CW152" s="320">
        <v>0</v>
      </c>
      <c r="CX152" s="320">
        <v>5630</v>
      </c>
      <c r="CY152" s="320"/>
      <c r="CZ152" s="320"/>
      <c r="DA152" s="320"/>
      <c r="DB152" s="320"/>
      <c r="DC152" s="320"/>
      <c r="DD152" s="320">
        <v>0</v>
      </c>
      <c r="DE152" s="320"/>
      <c r="DF152" s="320"/>
      <c r="DG152" s="320">
        <v>0</v>
      </c>
      <c r="DH152" s="320"/>
      <c r="DI152" s="320">
        <v>0</v>
      </c>
      <c r="DJ152" s="320">
        <v>0</v>
      </c>
      <c r="DK152" s="320">
        <v>0</v>
      </c>
      <c r="DL152" s="320">
        <v>0</v>
      </c>
      <c r="DM152" s="320">
        <v>0</v>
      </c>
      <c r="DN152" s="320">
        <v>243663</v>
      </c>
      <c r="DO152" s="320">
        <v>62314</v>
      </c>
      <c r="DP152" s="320">
        <v>181349</v>
      </c>
      <c r="DQ152" s="320">
        <v>24531</v>
      </c>
      <c r="DR152" s="320">
        <v>24402</v>
      </c>
      <c r="DS152" s="320">
        <v>129</v>
      </c>
      <c r="DT152" s="320">
        <v>268194</v>
      </c>
      <c r="DU152" s="320">
        <v>86716</v>
      </c>
      <c r="DV152" s="320">
        <v>181478</v>
      </c>
      <c r="DW152" s="320">
        <v>-831</v>
      </c>
      <c r="DX152" s="320">
        <v>0</v>
      </c>
      <c r="DY152" s="320">
        <v>-831</v>
      </c>
      <c r="DZ152" s="320">
        <v>0</v>
      </c>
      <c r="EA152" s="320">
        <v>13292</v>
      </c>
      <c r="EB152" s="320">
        <v>735</v>
      </c>
      <c r="EC152" s="320">
        <v>3771</v>
      </c>
      <c r="ED152" s="320">
        <v>0</v>
      </c>
      <c r="EE152" s="320">
        <v>0</v>
      </c>
      <c r="EF152" s="320">
        <v>16328</v>
      </c>
      <c r="EG152" s="320">
        <v>123420</v>
      </c>
      <c r="EH152" s="320">
        <v>32821</v>
      </c>
      <c r="EI152" s="320">
        <v>35364</v>
      </c>
      <c r="EJ152" s="320">
        <v>0</v>
      </c>
      <c r="EK152" s="320">
        <v>191605</v>
      </c>
      <c r="EL152" s="320">
        <v>-7032</v>
      </c>
      <c r="EM152" s="320">
        <v>41027</v>
      </c>
      <c r="EN152" s="320">
        <v>0</v>
      </c>
      <c r="EO152" s="320">
        <v>55787</v>
      </c>
      <c r="EP152" s="320">
        <v>2009</v>
      </c>
      <c r="EQ152" s="320">
        <v>91791</v>
      </c>
      <c r="ER152" s="323">
        <f t="shared" si="65"/>
        <v>285257</v>
      </c>
      <c r="ES152" s="323">
        <f t="shared" si="51"/>
        <v>278225</v>
      </c>
      <c r="ET152" s="323">
        <f t="shared" si="52"/>
        <v>278225</v>
      </c>
      <c r="EU152" s="323">
        <f t="shared" si="60"/>
        <v>7032</v>
      </c>
      <c r="EV152" s="323">
        <f t="shared" si="53"/>
        <v>86620</v>
      </c>
      <c r="EW152" s="323">
        <f t="shared" si="54"/>
        <v>62218</v>
      </c>
      <c r="EX152" s="323">
        <f t="shared" si="55"/>
        <v>62218</v>
      </c>
      <c r="EY152" s="323">
        <f t="shared" si="56"/>
        <v>51285</v>
      </c>
      <c r="EZ152" s="323">
        <f t="shared" si="57"/>
        <v>65995</v>
      </c>
      <c r="FA152" s="323">
        <f t="shared" si="58"/>
        <v>55256</v>
      </c>
      <c r="FB152" s="323">
        <f t="shared" si="61"/>
        <v>10739</v>
      </c>
      <c r="FC152" s="320">
        <v>274161</v>
      </c>
      <c r="FD152" s="320">
        <v>298303</v>
      </c>
      <c r="FE152" s="320">
        <v>9286</v>
      </c>
      <c r="FF152" s="320">
        <v>27507</v>
      </c>
      <c r="FG152" s="320">
        <v>7411</v>
      </c>
      <c r="FH152" s="320">
        <v>8089</v>
      </c>
      <c r="FI152" s="320">
        <v>16147</v>
      </c>
      <c r="FJ152" s="320">
        <v>640904</v>
      </c>
      <c r="FK152" s="320">
        <v>27</v>
      </c>
      <c r="FL152" s="320">
        <v>0</v>
      </c>
      <c r="FM152" s="320">
        <v>1073</v>
      </c>
      <c r="FN152" s="320">
        <v>0</v>
      </c>
      <c r="FO152" s="320">
        <v>5189</v>
      </c>
      <c r="FP152" s="320">
        <v>3639</v>
      </c>
      <c r="FQ152" s="320">
        <v>650832</v>
      </c>
      <c r="FR152" s="320">
        <v>55007</v>
      </c>
      <c r="FS152" s="320">
        <v>0</v>
      </c>
      <c r="FT152" s="320">
        <v>2535</v>
      </c>
      <c r="FU152" s="320">
        <v>0</v>
      </c>
      <c r="FV152" s="320">
        <v>826</v>
      </c>
      <c r="FW152" s="320">
        <v>18292</v>
      </c>
      <c r="FX152" s="320">
        <v>10710</v>
      </c>
      <c r="FY152" s="320">
        <v>87370</v>
      </c>
      <c r="FZ152" s="320">
        <v>738202</v>
      </c>
      <c r="GA152" s="320">
        <v>0</v>
      </c>
      <c r="GB152" s="320">
        <v>41073</v>
      </c>
      <c r="GC152" s="320">
        <v>23747</v>
      </c>
      <c r="GD152" s="320">
        <v>1640</v>
      </c>
      <c r="GE152" s="320">
        <v>16395</v>
      </c>
      <c r="GF152" s="320">
        <v>0</v>
      </c>
      <c r="GG152" s="320">
        <v>82855</v>
      </c>
      <c r="GH152" s="320">
        <v>0</v>
      </c>
      <c r="GI152" s="320">
        <v>0</v>
      </c>
      <c r="GJ152" s="320">
        <v>68145</v>
      </c>
      <c r="GK152" s="320">
        <v>198917</v>
      </c>
      <c r="GL152" s="320">
        <v>54971</v>
      </c>
      <c r="GM152" s="320">
        <v>0</v>
      </c>
      <c r="GN152" s="320">
        <v>0</v>
      </c>
      <c r="GO152" s="320">
        <v>322033</v>
      </c>
      <c r="GP152" s="320">
        <v>333314</v>
      </c>
      <c r="GQ152" s="320">
        <v>68523</v>
      </c>
      <c r="GR152" s="320">
        <v>264791</v>
      </c>
      <c r="GS152" s="320">
        <v>333314</v>
      </c>
      <c r="GT152" s="320">
        <v>274161</v>
      </c>
      <c r="GU152" s="320">
        <v>18292</v>
      </c>
      <c r="GV152" s="325">
        <f t="shared" si="62"/>
        <v>294961</v>
      </c>
      <c r="GW152" s="325">
        <f t="shared" si="63"/>
        <v>65717</v>
      </c>
      <c r="GX152" s="325">
        <f t="shared" si="64"/>
        <v>229244</v>
      </c>
      <c r="GY152" s="320">
        <v>8323</v>
      </c>
      <c r="GZ152" s="320">
        <v>5040</v>
      </c>
      <c r="HA152" s="320">
        <v>3283</v>
      </c>
      <c r="HB152" s="323">
        <f t="shared" si="59"/>
        <v>21615</v>
      </c>
      <c r="HC152" s="320"/>
      <c r="HD152" s="320"/>
      <c r="HE152" s="320"/>
      <c r="HF152" s="320"/>
      <c r="HG152" s="320"/>
      <c r="HH152" s="320"/>
      <c r="HI152" s="320"/>
      <c r="HJ152" s="320"/>
      <c r="HK152" s="320"/>
      <c r="HL152" s="320"/>
      <c r="HM152" s="320"/>
      <c r="HN152" s="320"/>
      <c r="HO152" s="320"/>
      <c r="HP152" s="320"/>
      <c r="HQ152" s="320"/>
      <c r="HR152" s="320"/>
      <c r="HS152" s="320"/>
      <c r="HT152" s="320"/>
      <c r="HU152" s="320"/>
      <c r="HV152" s="320"/>
      <c r="HW152" s="320"/>
      <c r="HX152" s="320"/>
      <c r="HY152" s="320"/>
      <c r="HZ152" s="320"/>
      <c r="IA152" s="320"/>
      <c r="IB152" s="320"/>
      <c r="IC152" s="320"/>
      <c r="ID152" s="320"/>
      <c r="IE152" s="320"/>
      <c r="IF152" s="320"/>
      <c r="IG152" s="320"/>
      <c r="IH152" s="320"/>
      <c r="II152" s="320"/>
      <c r="IJ152" s="320"/>
      <c r="IK152" s="320"/>
      <c r="IL152" s="320"/>
      <c r="IM152" s="320"/>
      <c r="IN152" s="320"/>
      <c r="IO152" s="320"/>
      <c r="IP152" s="320"/>
      <c r="IQ152" s="320"/>
      <c r="IR152" s="320"/>
      <c r="IS152" s="320"/>
      <c r="IT152" s="320"/>
      <c r="IU152" s="320"/>
      <c r="IV152" s="320"/>
      <c r="IW152" s="320"/>
      <c r="IX152" s="320"/>
      <c r="IY152" s="320"/>
      <c r="IZ152" s="320"/>
      <c r="JA152" s="320"/>
      <c r="JB152" s="320"/>
      <c r="JC152" s="320"/>
      <c r="JD152" s="320"/>
      <c r="JE152" s="320"/>
      <c r="JF152" s="320"/>
      <c r="JG152" s="320"/>
      <c r="JH152" s="320"/>
      <c r="JI152" s="320"/>
      <c r="JJ152" s="320"/>
      <c r="JK152" s="320"/>
      <c r="JL152" s="320"/>
      <c r="JM152" s="320"/>
      <c r="JN152" s="320"/>
      <c r="JO152" s="320"/>
      <c r="JP152" s="320"/>
      <c r="JQ152" s="320"/>
      <c r="JR152" s="320"/>
      <c r="JS152" s="320"/>
      <c r="JT152" s="320"/>
      <c r="JU152" s="320"/>
      <c r="JV152" s="320"/>
      <c r="JW152" s="320"/>
      <c r="JX152" s="320"/>
      <c r="JY152" s="320"/>
      <c r="JZ152" s="320"/>
      <c r="KA152" s="320"/>
      <c r="KB152" s="320"/>
      <c r="KC152" s="320"/>
      <c r="KD152" s="320"/>
      <c r="KE152" s="320"/>
      <c r="KF152" s="320"/>
      <c r="KG152" s="320"/>
      <c r="KH152" s="320"/>
      <c r="KI152" s="320"/>
      <c r="KJ152" s="320"/>
      <c r="KK152" s="320"/>
      <c r="KL152" s="320"/>
      <c r="KM152" s="320"/>
      <c r="KN152" s="320"/>
      <c r="KO152" s="320"/>
      <c r="KP152" s="320"/>
      <c r="KQ152" s="320"/>
      <c r="KR152" s="320"/>
      <c r="KS152" s="320"/>
      <c r="KT152" s="320"/>
      <c r="KU152" s="320"/>
      <c r="KV152" s="320"/>
      <c r="KW152" s="320"/>
      <c r="KX152" s="320"/>
      <c r="KY152" s="320"/>
      <c r="KZ152" s="320"/>
      <c r="LA152" s="320"/>
      <c r="LB152" s="320"/>
      <c r="LC152" s="320"/>
      <c r="LD152" s="320"/>
      <c r="LE152" s="320"/>
      <c r="LF152" s="320"/>
      <c r="LG152" s="320"/>
      <c r="LH152" s="320"/>
      <c r="LI152" s="320"/>
      <c r="LJ152" s="320"/>
      <c r="LK152" s="320"/>
      <c r="LL152" s="320"/>
      <c r="LM152" s="320"/>
      <c r="LN152" s="320"/>
      <c r="LO152" s="320"/>
      <c r="LP152" s="320"/>
      <c r="LQ152" s="320"/>
      <c r="LR152" s="320"/>
      <c r="LS152" s="320"/>
      <c r="LT152" s="320"/>
      <c r="LU152" s="320"/>
      <c r="LV152" s="320"/>
      <c r="LW152" s="320"/>
      <c r="LX152" s="320"/>
      <c r="LY152" s="320"/>
      <c r="LZ152" s="320"/>
      <c r="MA152" s="320"/>
      <c r="MB152" s="320"/>
      <c r="MC152" s="320"/>
      <c r="MD152" s="320"/>
      <c r="ME152" s="320"/>
      <c r="MF152" s="320"/>
      <c r="MG152" s="320"/>
      <c r="MH152" s="320"/>
      <c r="MI152" s="320"/>
      <c r="MJ152" s="320"/>
      <c r="MK152" s="320"/>
      <c r="ML152" s="320"/>
      <c r="MM152" s="320"/>
      <c r="MN152" s="320"/>
      <c r="MO152" s="320"/>
      <c r="MP152" s="320"/>
      <c r="MQ152" s="320"/>
      <c r="MR152" s="320"/>
      <c r="MS152" s="320"/>
      <c r="MT152" s="320"/>
      <c r="MU152" s="320"/>
      <c r="MV152" s="320"/>
      <c r="MW152" s="320"/>
      <c r="MX152" s="320"/>
      <c r="MY152" s="320"/>
      <c r="MZ152" s="320"/>
      <c r="NA152" s="320"/>
      <c r="NB152" s="320"/>
      <c r="NC152" s="320"/>
      <c r="ND152" s="320"/>
      <c r="NE152" s="320"/>
      <c r="NF152" s="320"/>
      <c r="NG152" s="320"/>
      <c r="NH152" s="320"/>
      <c r="NI152" s="320"/>
      <c r="NJ152" s="320"/>
      <c r="NK152" s="320"/>
      <c r="NL152" s="320"/>
      <c r="NM152" s="320"/>
      <c r="NN152" s="320"/>
      <c r="NO152" s="320"/>
      <c r="NP152" s="320"/>
      <c r="NQ152" s="320"/>
      <c r="NR152" s="320"/>
      <c r="NS152" s="320"/>
      <c r="NT152" s="320"/>
      <c r="NU152" s="320"/>
      <c r="NV152" s="320"/>
      <c r="NW152" s="320"/>
      <c r="NX152" s="320"/>
      <c r="NY152" s="320"/>
      <c r="NZ152" s="320"/>
      <c r="OA152" s="320"/>
      <c r="OB152" s="320"/>
      <c r="OC152" s="320"/>
      <c r="OD152" s="320"/>
      <c r="OE152" s="320"/>
      <c r="OF152" s="320"/>
      <c r="OG152" s="320"/>
      <c r="OH152" s="320"/>
      <c r="OI152" s="320"/>
      <c r="OJ152" s="320"/>
      <c r="OK152" s="320"/>
      <c r="OL152" s="320"/>
      <c r="OM152" s="320"/>
      <c r="ON152" s="320"/>
      <c r="OO152" s="320"/>
      <c r="OP152" s="320"/>
      <c r="OQ152" s="320"/>
      <c r="OR152" s="320"/>
      <c r="OS152" s="320"/>
      <c r="OT152" s="320"/>
      <c r="OU152" s="320"/>
      <c r="OV152" s="320"/>
      <c r="OW152" s="320"/>
      <c r="OX152" s="320"/>
      <c r="OY152" s="320"/>
      <c r="OZ152" s="320"/>
      <c r="PA152" s="320"/>
      <c r="PB152" s="320"/>
      <c r="PC152" s="320"/>
      <c r="PD152" s="320"/>
      <c r="PE152" s="320"/>
      <c r="PF152" s="320"/>
      <c r="PG152" s="320"/>
      <c r="PH152" s="320"/>
      <c r="PI152" s="320"/>
      <c r="PJ152" s="320"/>
      <c r="PK152" s="320"/>
      <c r="PL152" s="320"/>
      <c r="PM152" s="320"/>
      <c r="PN152" s="320"/>
      <c r="PO152" s="320"/>
      <c r="PP152" s="320"/>
      <c r="PQ152" s="320"/>
      <c r="PR152" s="320"/>
      <c r="PS152" s="320"/>
      <c r="PT152" s="320"/>
      <c r="PU152" s="320"/>
      <c r="PV152" s="320"/>
      <c r="PW152" s="320"/>
      <c r="PX152" s="320"/>
      <c r="PY152" s="320"/>
      <c r="PZ152" s="320"/>
      <c r="QA152" s="320"/>
      <c r="QB152" s="320"/>
      <c r="QC152" s="320"/>
      <c r="QD152" s="320"/>
      <c r="QE152" s="320"/>
      <c r="QF152" s="320"/>
      <c r="QG152" s="320"/>
      <c r="QH152" s="320"/>
      <c r="QI152" s="320"/>
      <c r="QJ152" s="320"/>
      <c r="QK152" s="320"/>
      <c r="QL152" s="320"/>
      <c r="QM152" s="320"/>
      <c r="QN152" s="320"/>
      <c r="QO152" s="320"/>
      <c r="QP152" s="320"/>
      <c r="QQ152" s="320"/>
      <c r="QR152" s="320"/>
      <c r="QS152" s="320"/>
      <c r="QT152" s="320"/>
      <c r="QU152" s="320"/>
      <c r="QV152" s="320"/>
      <c r="QW152" s="320"/>
      <c r="QX152" s="320"/>
      <c r="QY152" s="320"/>
      <c r="QZ152" s="320"/>
      <c r="RA152" s="320"/>
      <c r="RB152" s="320"/>
      <c r="RC152" s="320"/>
      <c r="RD152" s="320"/>
      <c r="RE152" s="320"/>
      <c r="RF152" s="320"/>
      <c r="RG152" s="320"/>
      <c r="RH152" s="320"/>
      <c r="RI152" s="320"/>
      <c r="RJ152" s="320"/>
      <c r="RK152" s="320"/>
      <c r="RL152" s="320"/>
      <c r="RM152" s="320"/>
      <c r="RN152" s="320"/>
      <c r="RO152" s="320"/>
      <c r="RP152" s="320"/>
      <c r="RQ152" s="320"/>
      <c r="RR152" s="320"/>
      <c r="RS152" s="320"/>
      <c r="RT152" s="320"/>
      <c r="RU152" s="320"/>
      <c r="RV152" s="320"/>
      <c r="RW152" s="320"/>
      <c r="RX152" s="320"/>
      <c r="RY152" s="320"/>
      <c r="RZ152" s="320"/>
      <c r="SA152" s="320"/>
      <c r="SB152" s="320"/>
      <c r="SC152" s="320"/>
      <c r="SD152" s="320"/>
      <c r="SE152" s="320"/>
      <c r="SF152" s="320"/>
      <c r="SG152" s="320"/>
      <c r="SH152" s="320"/>
      <c r="SI152" s="320"/>
      <c r="SJ152" s="320"/>
      <c r="SK152" s="320"/>
      <c r="SL152" s="320"/>
      <c r="SM152" s="320"/>
      <c r="SN152" s="320"/>
      <c r="SO152" s="320"/>
      <c r="SP152" s="320"/>
      <c r="SQ152" s="320"/>
      <c r="SR152" s="320"/>
      <c r="SS152" s="320"/>
      <c r="ST152" s="320"/>
      <c r="SU152" s="320"/>
      <c r="SV152" s="320"/>
      <c r="SW152" s="320"/>
      <c r="SX152" s="320"/>
      <c r="SY152" s="320"/>
      <c r="SZ152" s="320"/>
      <c r="TA152" s="320"/>
      <c r="TB152" s="320"/>
      <c r="TC152" s="320"/>
      <c r="TD152" s="320"/>
      <c r="TE152" s="320"/>
      <c r="TF152" s="320"/>
      <c r="TG152" s="320"/>
      <c r="TH152" s="320"/>
      <c r="TI152" s="320"/>
      <c r="TJ152" s="320"/>
      <c r="TK152" s="320"/>
      <c r="TL152" s="320"/>
      <c r="TM152" s="320"/>
      <c r="TN152" s="320"/>
      <c r="TO152" s="320"/>
      <c r="TP152" s="320"/>
      <c r="TQ152" s="320"/>
      <c r="TR152" s="320"/>
      <c r="TS152" s="320"/>
      <c r="TT152" s="320"/>
      <c r="TU152" s="320"/>
      <c r="TV152" s="320"/>
      <c r="TW152" s="320"/>
      <c r="TX152" s="320"/>
      <c r="TY152" s="320"/>
      <c r="TZ152" s="320"/>
      <c r="UA152" s="320"/>
      <c r="UB152" s="320"/>
      <c r="UC152" s="320"/>
      <c r="UD152" s="320"/>
    </row>
    <row r="153" spans="1:550">
      <c r="A153" s="28" t="s">
        <v>652</v>
      </c>
      <c r="B153" s="28" t="s">
        <v>633</v>
      </c>
      <c r="C153" s="29" t="s">
        <v>242</v>
      </c>
      <c r="D153" s="29" t="s">
        <v>260</v>
      </c>
      <c r="E153" s="105" t="s">
        <v>186</v>
      </c>
      <c r="F153" s="31">
        <v>12</v>
      </c>
      <c r="G153" s="320">
        <v>95510</v>
      </c>
      <c r="H153" s="320">
        <v>41641</v>
      </c>
      <c r="I153" s="320">
        <v>1700</v>
      </c>
      <c r="J153" s="320">
        <v>11951</v>
      </c>
      <c r="K153" s="320">
        <v>196923</v>
      </c>
      <c r="L153" s="320">
        <v>213097</v>
      </c>
      <c r="M153" s="320">
        <v>25044</v>
      </c>
      <c r="N153" s="320">
        <v>-6663</v>
      </c>
      <c r="O153" s="320">
        <v>6341</v>
      </c>
      <c r="P153" s="320">
        <v>-322</v>
      </c>
      <c r="Q153" s="320">
        <v>-9</v>
      </c>
      <c r="R153" s="320">
        <v>-331</v>
      </c>
      <c r="S153" s="320">
        <v>24713</v>
      </c>
      <c r="T153" s="320">
        <v>1597</v>
      </c>
      <c r="U153" s="320">
        <v>-7704</v>
      </c>
      <c r="V153" s="320">
        <v>7458</v>
      </c>
      <c r="W153" s="320">
        <v>-246</v>
      </c>
      <c r="X153" s="320">
        <v>-9</v>
      </c>
      <c r="Y153" s="320">
        <v>-255</v>
      </c>
      <c r="Z153" s="320">
        <v>1342</v>
      </c>
      <c r="AA153" s="320">
        <v>642</v>
      </c>
      <c r="AB153" s="320">
        <v>3</v>
      </c>
      <c r="AC153" s="320">
        <v>0</v>
      </c>
      <c r="AD153" s="320">
        <v>3</v>
      </c>
      <c r="AE153" s="320">
        <v>645</v>
      </c>
      <c r="AF153" s="320">
        <v>68</v>
      </c>
      <c r="AG153" s="320">
        <v>1</v>
      </c>
      <c r="AH153" s="320">
        <v>69</v>
      </c>
      <c r="AI153" s="320">
        <v>163</v>
      </c>
      <c r="AJ153" s="320">
        <v>-72</v>
      </c>
      <c r="AK153" s="320">
        <v>91</v>
      </c>
      <c r="AL153" s="320">
        <v>2663</v>
      </c>
      <c r="AM153" s="320">
        <v>12</v>
      </c>
      <c r="AN153" s="320">
        <v>2675</v>
      </c>
      <c r="AO153" s="320">
        <v>1373</v>
      </c>
      <c r="AP153" s="320">
        <v>6</v>
      </c>
      <c r="AQ153" s="320">
        <v>1379</v>
      </c>
      <c r="AR153" s="320">
        <v>0</v>
      </c>
      <c r="AS153" s="320">
        <v>0</v>
      </c>
      <c r="AT153" s="320">
        <v>0</v>
      </c>
      <c r="AU153" s="320">
        <v>31549.8</v>
      </c>
      <c r="AV153" s="320">
        <v>-14367</v>
      </c>
      <c r="AW153" s="320">
        <v>0</v>
      </c>
      <c r="AX153" s="320">
        <v>13731</v>
      </c>
      <c r="AY153" s="320">
        <v>-636</v>
      </c>
      <c r="AZ153" s="320">
        <v>0</v>
      </c>
      <c r="BA153" s="320">
        <v>-636</v>
      </c>
      <c r="BB153" s="320">
        <v>30913.8</v>
      </c>
      <c r="BC153" s="320">
        <v>30677</v>
      </c>
      <c r="BD153" s="320">
        <v>873</v>
      </c>
      <c r="BE153" s="320">
        <v>30109</v>
      </c>
      <c r="BF153" s="320">
        <v>805</v>
      </c>
      <c r="BG153" s="320">
        <v>-568</v>
      </c>
      <c r="BH153" s="320">
        <v>-68</v>
      </c>
      <c r="BI153" s="320">
        <v>350778</v>
      </c>
      <c r="BJ153" s="320">
        <v>119112</v>
      </c>
      <c r="BK153" s="320">
        <v>-13731</v>
      </c>
      <c r="BL153" s="320">
        <v>105381</v>
      </c>
      <c r="BM153" s="320">
        <v>105381</v>
      </c>
      <c r="BN153" s="320">
        <v>456159</v>
      </c>
      <c r="BO153" s="320">
        <v>92081</v>
      </c>
      <c r="BP153" s="320">
        <v>1294</v>
      </c>
      <c r="BQ153" s="320">
        <v>90787</v>
      </c>
      <c r="BR153" s="320">
        <v>19928</v>
      </c>
      <c r="BS153" s="320">
        <v>3097</v>
      </c>
      <c r="BT153" s="320">
        <v>16831</v>
      </c>
      <c r="BU153" s="320">
        <v>29747</v>
      </c>
      <c r="BV153" s="320">
        <v>21822</v>
      </c>
      <c r="BW153" s="320">
        <v>7925</v>
      </c>
      <c r="BX153" s="320">
        <v>12155</v>
      </c>
      <c r="BY153" s="320">
        <v>2601</v>
      </c>
      <c r="BZ153" s="320">
        <v>9554</v>
      </c>
      <c r="CA153" s="320">
        <v>6462</v>
      </c>
      <c r="CB153" s="320">
        <v>3906</v>
      </c>
      <c r="CC153" s="320">
        <v>2556</v>
      </c>
      <c r="CD153" s="320">
        <v>15889</v>
      </c>
      <c r="CE153" s="320">
        <v>5677</v>
      </c>
      <c r="CF153" s="320">
        <v>10212</v>
      </c>
      <c r="CG153" s="320">
        <v>0</v>
      </c>
      <c r="CH153" s="320">
        <v>0</v>
      </c>
      <c r="CI153" s="320">
        <v>0</v>
      </c>
      <c r="CJ153" s="320">
        <v>69020</v>
      </c>
      <c r="CK153" s="320">
        <v>10258</v>
      </c>
      <c r="CL153" s="320">
        <v>58762</v>
      </c>
      <c r="CM153" s="320">
        <v>784</v>
      </c>
      <c r="CN153" s="320">
        <v>464</v>
      </c>
      <c r="CO153" s="320">
        <v>320</v>
      </c>
      <c r="CP153" s="320">
        <v>2285</v>
      </c>
      <c r="CQ153" s="320">
        <v>837</v>
      </c>
      <c r="CR153" s="320">
        <v>1448</v>
      </c>
      <c r="CS153" s="320">
        <v>2795</v>
      </c>
      <c r="CT153" s="320">
        <v>35</v>
      </c>
      <c r="CU153" s="320">
        <v>2760</v>
      </c>
      <c r="CV153" s="320">
        <v>157</v>
      </c>
      <c r="CW153" s="320">
        <v>50</v>
      </c>
      <c r="CX153" s="320">
        <v>107</v>
      </c>
      <c r="CY153" s="320"/>
      <c r="CZ153" s="320"/>
      <c r="DA153" s="320"/>
      <c r="DB153" s="320"/>
      <c r="DC153" s="320"/>
      <c r="DD153" s="320">
        <v>0</v>
      </c>
      <c r="DE153" s="320"/>
      <c r="DF153" s="320"/>
      <c r="DG153" s="320">
        <v>583</v>
      </c>
      <c r="DH153" s="320"/>
      <c r="DI153" s="320">
        <v>583</v>
      </c>
      <c r="DJ153" s="320">
        <v>0</v>
      </c>
      <c r="DK153" s="320">
        <v>0</v>
      </c>
      <c r="DL153" s="320">
        <v>0</v>
      </c>
      <c r="DM153" s="320">
        <v>0</v>
      </c>
      <c r="DN153" s="320">
        <v>251886</v>
      </c>
      <c r="DO153" s="320">
        <v>50041</v>
      </c>
      <c r="DP153" s="320">
        <v>201845</v>
      </c>
      <c r="DQ153" s="320">
        <v>23680</v>
      </c>
      <c r="DR153" s="320">
        <v>16757</v>
      </c>
      <c r="DS153" s="320">
        <v>6923</v>
      </c>
      <c r="DT153" s="320">
        <v>275566</v>
      </c>
      <c r="DU153" s="320">
        <v>66798</v>
      </c>
      <c r="DV153" s="320">
        <v>208768</v>
      </c>
      <c r="DW153" s="320">
        <v>-6141</v>
      </c>
      <c r="DX153" s="320">
        <v>0</v>
      </c>
      <c r="DY153" s="320">
        <v>-6141</v>
      </c>
      <c r="DZ153" s="320">
        <v>0</v>
      </c>
      <c r="EA153" s="320">
        <v>11789</v>
      </c>
      <c r="EB153" s="320">
        <v>247</v>
      </c>
      <c r="EC153" s="320">
        <v>3369</v>
      </c>
      <c r="ED153" s="320">
        <v>9</v>
      </c>
      <c r="EE153" s="320">
        <v>-328</v>
      </c>
      <c r="EF153" s="320">
        <v>15230</v>
      </c>
      <c r="EG153" s="320">
        <v>124550</v>
      </c>
      <c r="EH153" s="320">
        <v>36926</v>
      </c>
      <c r="EI153" s="320">
        <v>35447</v>
      </c>
      <c r="EJ153" s="320">
        <v>18849</v>
      </c>
      <c r="EK153" s="320">
        <v>215772</v>
      </c>
      <c r="EL153" s="320">
        <v>-14367</v>
      </c>
      <c r="EM153" s="320">
        <v>97696</v>
      </c>
      <c r="EN153" s="320">
        <v>0</v>
      </c>
      <c r="EO153" s="320">
        <v>21416</v>
      </c>
      <c r="EP153" s="320">
        <v>0</v>
      </c>
      <c r="EQ153" s="320">
        <v>104745</v>
      </c>
      <c r="ER153" s="323">
        <f t="shared" si="65"/>
        <v>290724</v>
      </c>
      <c r="ES153" s="323">
        <f t="shared" si="51"/>
        <v>276357</v>
      </c>
      <c r="ET153" s="323">
        <f t="shared" si="52"/>
        <v>276307</v>
      </c>
      <c r="EU153" s="323">
        <f t="shared" si="60"/>
        <v>14417</v>
      </c>
      <c r="EV153" s="323">
        <f t="shared" si="53"/>
        <v>60585</v>
      </c>
      <c r="EW153" s="323">
        <f t="shared" si="54"/>
        <v>43828</v>
      </c>
      <c r="EX153" s="323">
        <f t="shared" si="55"/>
        <v>43778</v>
      </c>
      <c r="EY153" s="323">
        <f t="shared" si="56"/>
        <v>58762</v>
      </c>
      <c r="EZ153" s="323">
        <f t="shared" si="57"/>
        <v>53427</v>
      </c>
      <c r="FA153" s="323">
        <f t="shared" si="58"/>
        <v>38579</v>
      </c>
      <c r="FB153" s="323">
        <f t="shared" si="61"/>
        <v>14848</v>
      </c>
      <c r="FC153" s="320">
        <v>257251</v>
      </c>
      <c r="FD153" s="320">
        <v>296917</v>
      </c>
      <c r="FE153" s="320">
        <v>13672</v>
      </c>
      <c r="FF153" s="320">
        <v>223197</v>
      </c>
      <c r="FG153" s="320">
        <v>547</v>
      </c>
      <c r="FH153" s="320">
        <v>2269</v>
      </c>
      <c r="FI153" s="320">
        <v>14269</v>
      </c>
      <c r="FJ153" s="320">
        <v>808122</v>
      </c>
      <c r="FK153" s="320">
        <v>903</v>
      </c>
      <c r="FL153" s="320">
        <v>3550</v>
      </c>
      <c r="FM153" s="320">
        <v>327</v>
      </c>
      <c r="FN153" s="320">
        <v>0</v>
      </c>
      <c r="FO153" s="320">
        <v>0</v>
      </c>
      <c r="FP153" s="320">
        <v>826</v>
      </c>
      <c r="FQ153" s="320">
        <v>813728</v>
      </c>
      <c r="FR153" s="320">
        <v>0</v>
      </c>
      <c r="FS153" s="320">
        <v>0</v>
      </c>
      <c r="FT153" s="320">
        <v>1253</v>
      </c>
      <c r="FU153" s="320">
        <v>0</v>
      </c>
      <c r="FV153" s="320">
        <v>772</v>
      </c>
      <c r="FW153" s="320">
        <v>10979</v>
      </c>
      <c r="FX153" s="320">
        <v>0</v>
      </c>
      <c r="FY153" s="320">
        <v>13004</v>
      </c>
      <c r="FZ153" s="320">
        <v>826732</v>
      </c>
      <c r="GA153" s="320">
        <v>9964</v>
      </c>
      <c r="GB153" s="320">
        <v>12800</v>
      </c>
      <c r="GC153" s="320">
        <v>23989</v>
      </c>
      <c r="GD153" s="320">
        <v>0</v>
      </c>
      <c r="GE153" s="320">
        <v>0</v>
      </c>
      <c r="GF153" s="320">
        <v>0</v>
      </c>
      <c r="GG153" s="320">
        <v>46753</v>
      </c>
      <c r="GH153" s="320">
        <v>0</v>
      </c>
      <c r="GI153" s="320">
        <v>156</v>
      </c>
      <c r="GJ153" s="320">
        <v>97858</v>
      </c>
      <c r="GK153" s="320">
        <v>160076</v>
      </c>
      <c r="GL153" s="320">
        <v>34816</v>
      </c>
      <c r="GM153" s="320">
        <v>0</v>
      </c>
      <c r="GN153" s="320">
        <v>0</v>
      </c>
      <c r="GO153" s="320">
        <v>292906</v>
      </c>
      <c r="GP153" s="320">
        <v>487073</v>
      </c>
      <c r="GQ153" s="320">
        <v>30914</v>
      </c>
      <c r="GR153" s="320">
        <v>456159</v>
      </c>
      <c r="GS153" s="320">
        <v>487073</v>
      </c>
      <c r="GT153" s="320">
        <v>257251</v>
      </c>
      <c r="GU153" s="320">
        <v>10979</v>
      </c>
      <c r="GV153" s="325">
        <f t="shared" si="62"/>
        <v>217656</v>
      </c>
      <c r="GW153" s="325">
        <f t="shared" si="63"/>
        <v>0</v>
      </c>
      <c r="GX153" s="325">
        <f t="shared" si="64"/>
        <v>217656</v>
      </c>
      <c r="GY153" s="320">
        <v>10721</v>
      </c>
      <c r="GZ153" s="320">
        <v>10034</v>
      </c>
      <c r="HA153" s="320">
        <v>687</v>
      </c>
      <c r="HB153" s="323">
        <f t="shared" si="59"/>
        <v>22510</v>
      </c>
      <c r="HC153" s="320"/>
      <c r="HD153" s="320"/>
      <c r="HE153" s="320"/>
      <c r="HF153" s="320"/>
      <c r="HG153" s="320"/>
      <c r="HH153" s="320"/>
      <c r="HI153" s="320"/>
      <c r="HJ153" s="320"/>
      <c r="HK153" s="320"/>
      <c r="HL153" s="320"/>
      <c r="HM153" s="320"/>
      <c r="HN153" s="320"/>
      <c r="HO153" s="320"/>
      <c r="HP153" s="320"/>
      <c r="HQ153" s="320"/>
      <c r="HR153" s="320"/>
      <c r="HS153" s="320"/>
      <c r="HT153" s="320"/>
      <c r="HU153" s="320"/>
      <c r="HV153" s="320"/>
      <c r="HW153" s="320"/>
      <c r="HX153" s="320"/>
      <c r="HY153" s="320"/>
      <c r="HZ153" s="320"/>
      <c r="IA153" s="320"/>
      <c r="IB153" s="320"/>
      <c r="IC153" s="320"/>
      <c r="ID153" s="320"/>
      <c r="IE153" s="320"/>
      <c r="IF153" s="320"/>
      <c r="IG153" s="320"/>
      <c r="IH153" s="320"/>
      <c r="II153" s="320"/>
      <c r="IJ153" s="320"/>
      <c r="IK153" s="320"/>
      <c r="IL153" s="320"/>
      <c r="IM153" s="320"/>
      <c r="IN153" s="320"/>
      <c r="IO153" s="320"/>
      <c r="IP153" s="320"/>
      <c r="IQ153" s="320"/>
      <c r="IR153" s="320"/>
      <c r="IS153" s="320"/>
      <c r="IT153" s="320"/>
      <c r="IU153" s="320"/>
      <c r="IV153" s="320"/>
      <c r="IW153" s="320"/>
      <c r="IX153" s="320"/>
      <c r="IY153" s="320"/>
      <c r="IZ153" s="320"/>
      <c r="JA153" s="320"/>
      <c r="JB153" s="320"/>
      <c r="JC153" s="320"/>
      <c r="JD153" s="320"/>
      <c r="JE153" s="320"/>
      <c r="JF153" s="320"/>
      <c r="JG153" s="320"/>
      <c r="JH153" s="320"/>
      <c r="JI153" s="320"/>
      <c r="JJ153" s="320"/>
      <c r="JK153" s="320"/>
      <c r="JL153" s="320"/>
      <c r="JM153" s="320"/>
      <c r="JN153" s="320"/>
      <c r="JO153" s="320"/>
      <c r="JP153" s="320"/>
      <c r="JQ153" s="320"/>
      <c r="JR153" s="320"/>
      <c r="JS153" s="320"/>
      <c r="JT153" s="320"/>
      <c r="JU153" s="320"/>
      <c r="JV153" s="320"/>
      <c r="JW153" s="320"/>
      <c r="JX153" s="320"/>
      <c r="JY153" s="320"/>
      <c r="JZ153" s="320"/>
      <c r="KA153" s="320"/>
      <c r="KB153" s="320"/>
      <c r="KC153" s="320"/>
      <c r="KD153" s="320"/>
      <c r="KE153" s="320"/>
      <c r="KF153" s="320"/>
      <c r="KG153" s="320"/>
      <c r="KH153" s="320"/>
      <c r="KI153" s="320"/>
      <c r="KJ153" s="320"/>
      <c r="KK153" s="320"/>
      <c r="KL153" s="320"/>
      <c r="KM153" s="320"/>
      <c r="KN153" s="320"/>
      <c r="KO153" s="320"/>
      <c r="KP153" s="320"/>
      <c r="KQ153" s="320"/>
      <c r="KR153" s="320"/>
      <c r="KS153" s="320"/>
      <c r="KT153" s="320"/>
      <c r="KU153" s="320"/>
      <c r="KV153" s="320"/>
      <c r="KW153" s="320"/>
      <c r="KX153" s="320"/>
      <c r="KY153" s="320"/>
      <c r="KZ153" s="320"/>
      <c r="LA153" s="320"/>
      <c r="LB153" s="320"/>
      <c r="LC153" s="320"/>
      <c r="LD153" s="320"/>
      <c r="LE153" s="320"/>
      <c r="LF153" s="320"/>
      <c r="LG153" s="320"/>
      <c r="LH153" s="320"/>
      <c r="LI153" s="320"/>
      <c r="LJ153" s="320"/>
      <c r="LK153" s="320"/>
      <c r="LL153" s="320"/>
      <c r="LM153" s="320"/>
      <c r="LN153" s="320"/>
      <c r="LO153" s="320"/>
      <c r="LP153" s="320"/>
      <c r="LQ153" s="320"/>
      <c r="LR153" s="320"/>
      <c r="LS153" s="320"/>
      <c r="LT153" s="320"/>
      <c r="LU153" s="320"/>
      <c r="LV153" s="320"/>
      <c r="LW153" s="320"/>
      <c r="LX153" s="320"/>
      <c r="LY153" s="320"/>
      <c r="LZ153" s="320"/>
      <c r="MA153" s="320"/>
      <c r="MB153" s="320"/>
      <c r="MC153" s="320"/>
      <c r="MD153" s="320"/>
      <c r="ME153" s="320"/>
      <c r="MF153" s="320"/>
      <c r="MG153" s="320"/>
      <c r="MH153" s="320"/>
      <c r="MI153" s="320"/>
      <c r="MJ153" s="320"/>
      <c r="MK153" s="320"/>
      <c r="ML153" s="320"/>
      <c r="MM153" s="320"/>
      <c r="MN153" s="320"/>
      <c r="MO153" s="320"/>
      <c r="MP153" s="320"/>
      <c r="MQ153" s="320"/>
      <c r="MR153" s="320"/>
      <c r="MS153" s="320"/>
      <c r="MT153" s="320"/>
      <c r="MU153" s="320"/>
      <c r="MV153" s="320"/>
      <c r="MW153" s="320"/>
      <c r="MX153" s="320"/>
      <c r="MY153" s="320"/>
      <c r="MZ153" s="320"/>
      <c r="NA153" s="320"/>
      <c r="NB153" s="320"/>
      <c r="NC153" s="320"/>
      <c r="ND153" s="320"/>
      <c r="NE153" s="320"/>
      <c r="NF153" s="320"/>
      <c r="NG153" s="320"/>
      <c r="NH153" s="320"/>
      <c r="NI153" s="320"/>
      <c r="NJ153" s="320"/>
      <c r="NK153" s="320"/>
      <c r="NL153" s="320"/>
      <c r="NM153" s="320"/>
      <c r="NN153" s="320"/>
      <c r="NO153" s="320"/>
      <c r="NP153" s="320"/>
      <c r="NQ153" s="320"/>
      <c r="NR153" s="320"/>
      <c r="NS153" s="320"/>
      <c r="NT153" s="320"/>
      <c r="NU153" s="320"/>
      <c r="NV153" s="320"/>
      <c r="NW153" s="320"/>
      <c r="NX153" s="320"/>
      <c r="NY153" s="320"/>
      <c r="NZ153" s="320"/>
      <c r="OA153" s="320"/>
      <c r="OB153" s="320"/>
      <c r="OC153" s="320"/>
      <c r="OD153" s="320"/>
      <c r="OE153" s="320"/>
      <c r="OF153" s="320"/>
      <c r="OG153" s="320"/>
      <c r="OH153" s="320"/>
      <c r="OI153" s="320"/>
      <c r="OJ153" s="320"/>
      <c r="OK153" s="320"/>
      <c r="OL153" s="320"/>
      <c r="OM153" s="320"/>
      <c r="ON153" s="320"/>
      <c r="OO153" s="320"/>
      <c r="OP153" s="320"/>
      <c r="OQ153" s="320"/>
      <c r="OR153" s="320"/>
      <c r="OS153" s="320"/>
      <c r="OT153" s="320"/>
      <c r="OU153" s="320"/>
      <c r="OV153" s="320"/>
      <c r="OW153" s="320"/>
      <c r="OX153" s="320"/>
      <c r="OY153" s="320"/>
      <c r="OZ153" s="320"/>
      <c r="PA153" s="320"/>
      <c r="PB153" s="320"/>
      <c r="PC153" s="320"/>
      <c r="PD153" s="320"/>
      <c r="PE153" s="320"/>
      <c r="PF153" s="320"/>
      <c r="PG153" s="320"/>
      <c r="PH153" s="320"/>
      <c r="PI153" s="320"/>
      <c r="PJ153" s="320"/>
      <c r="PK153" s="320"/>
      <c r="PL153" s="320"/>
      <c r="PM153" s="320"/>
      <c r="PN153" s="320"/>
      <c r="PO153" s="320"/>
      <c r="PP153" s="320"/>
      <c r="PQ153" s="320"/>
      <c r="PR153" s="320"/>
      <c r="PS153" s="320"/>
      <c r="PT153" s="320"/>
      <c r="PU153" s="320"/>
      <c r="PV153" s="320"/>
      <c r="PW153" s="320"/>
      <c r="PX153" s="320"/>
      <c r="PY153" s="320"/>
      <c r="PZ153" s="320"/>
      <c r="QA153" s="320"/>
      <c r="QB153" s="320"/>
      <c r="QC153" s="320"/>
      <c r="QD153" s="320"/>
      <c r="QE153" s="320"/>
      <c r="QF153" s="320"/>
      <c r="QG153" s="320"/>
      <c r="QH153" s="320"/>
      <c r="QI153" s="320"/>
      <c r="QJ153" s="320"/>
      <c r="QK153" s="320"/>
      <c r="QL153" s="320"/>
      <c r="QM153" s="320"/>
      <c r="QN153" s="320"/>
      <c r="QO153" s="320"/>
      <c r="QP153" s="320"/>
      <c r="QQ153" s="320"/>
      <c r="QR153" s="320"/>
      <c r="QS153" s="320"/>
      <c r="QT153" s="320"/>
      <c r="QU153" s="320"/>
      <c r="QV153" s="320"/>
      <c r="QW153" s="320"/>
      <c r="QX153" s="320"/>
      <c r="QY153" s="320"/>
      <c r="QZ153" s="320"/>
      <c r="RA153" s="320"/>
      <c r="RB153" s="320"/>
      <c r="RC153" s="320"/>
      <c r="RD153" s="320"/>
      <c r="RE153" s="320"/>
      <c r="RF153" s="320"/>
      <c r="RG153" s="320"/>
      <c r="RH153" s="320"/>
      <c r="RI153" s="320"/>
      <c r="RJ153" s="320"/>
      <c r="RK153" s="320"/>
      <c r="RL153" s="320"/>
      <c r="RM153" s="320"/>
      <c r="RN153" s="320"/>
      <c r="RO153" s="320"/>
      <c r="RP153" s="320"/>
      <c r="RQ153" s="320"/>
      <c r="RR153" s="320"/>
      <c r="RS153" s="320"/>
      <c r="RT153" s="320"/>
      <c r="RU153" s="320"/>
      <c r="RV153" s="320"/>
      <c r="RW153" s="320"/>
      <c r="RX153" s="320"/>
      <c r="RY153" s="320"/>
      <c r="RZ153" s="320"/>
      <c r="SA153" s="320"/>
      <c r="SB153" s="320"/>
      <c r="SC153" s="320"/>
      <c r="SD153" s="320"/>
      <c r="SE153" s="320"/>
      <c r="SF153" s="320"/>
      <c r="SG153" s="320"/>
      <c r="SH153" s="320"/>
      <c r="SI153" s="320"/>
      <c r="SJ153" s="320"/>
      <c r="SK153" s="320"/>
      <c r="SL153" s="320"/>
      <c r="SM153" s="320"/>
      <c r="SN153" s="320"/>
      <c r="SO153" s="320"/>
      <c r="SP153" s="320"/>
      <c r="SQ153" s="320"/>
      <c r="SR153" s="320"/>
      <c r="SS153" s="320"/>
      <c r="ST153" s="320"/>
      <c r="SU153" s="320"/>
      <c r="SV153" s="320"/>
      <c r="SW153" s="320"/>
      <c r="SX153" s="320"/>
      <c r="SY153" s="320"/>
      <c r="SZ153" s="320"/>
      <c r="TA153" s="320"/>
      <c r="TB153" s="320"/>
      <c r="TC153" s="320"/>
      <c r="TD153" s="320"/>
      <c r="TE153" s="320"/>
      <c r="TF153" s="320"/>
      <c r="TG153" s="320"/>
      <c r="TH153" s="320"/>
      <c r="TI153" s="320"/>
      <c r="TJ153" s="320"/>
      <c r="TK153" s="320"/>
      <c r="TL153" s="320"/>
      <c r="TM153" s="320"/>
      <c r="TN153" s="320"/>
      <c r="TO153" s="320"/>
      <c r="TP153" s="320"/>
      <c r="TQ153" s="320"/>
      <c r="TR153" s="320"/>
      <c r="TS153" s="320"/>
      <c r="TT153" s="320"/>
      <c r="TU153" s="320"/>
      <c r="TV153" s="320"/>
      <c r="TW153" s="320"/>
      <c r="TX153" s="320"/>
      <c r="TY153" s="320"/>
      <c r="TZ153" s="320"/>
      <c r="UA153" s="320"/>
      <c r="UB153" s="320"/>
      <c r="UC153" s="320"/>
      <c r="UD153" s="320"/>
    </row>
    <row r="154" spans="1:550">
      <c r="A154" s="28" t="s">
        <v>653</v>
      </c>
      <c r="B154" s="28" t="s">
        <v>633</v>
      </c>
      <c r="C154" s="29" t="s">
        <v>242</v>
      </c>
      <c r="D154" s="29" t="s">
        <v>261</v>
      </c>
      <c r="E154" s="105" t="s">
        <v>186</v>
      </c>
      <c r="F154" s="31">
        <v>12</v>
      </c>
      <c r="G154" s="320">
        <v>136130</v>
      </c>
      <c r="H154" s="320">
        <v>63189</v>
      </c>
      <c r="I154" s="320">
        <v>5600</v>
      </c>
      <c r="J154" s="320">
        <v>18059</v>
      </c>
      <c r="K154" s="320">
        <v>325604</v>
      </c>
      <c r="L154" s="320">
        <v>370178</v>
      </c>
      <c r="M154" s="320">
        <v>25903</v>
      </c>
      <c r="N154" s="320">
        <v>-9927</v>
      </c>
      <c r="O154" s="320">
        <v>15841</v>
      </c>
      <c r="P154" s="320">
        <v>5914</v>
      </c>
      <c r="Q154" s="320">
        <v>-3931</v>
      </c>
      <c r="R154" s="320">
        <v>1983</v>
      </c>
      <c r="S154" s="320">
        <v>27886</v>
      </c>
      <c r="T154" s="320">
        <v>11063</v>
      </c>
      <c r="U154" s="320">
        <v>4657</v>
      </c>
      <c r="V154" s="320">
        <v>-3326</v>
      </c>
      <c r="W154" s="320">
        <v>1331</v>
      </c>
      <c r="X154" s="320">
        <v>-170</v>
      </c>
      <c r="Y154" s="320">
        <v>1161</v>
      </c>
      <c r="Z154" s="320">
        <v>12224</v>
      </c>
      <c r="AA154" s="320">
        <v>0</v>
      </c>
      <c r="AB154" s="320">
        <v>0</v>
      </c>
      <c r="AC154" s="320">
        <v>0</v>
      </c>
      <c r="AD154" s="320">
        <v>0</v>
      </c>
      <c r="AE154" s="320">
        <v>0</v>
      </c>
      <c r="AF154" s="320">
        <v>0</v>
      </c>
      <c r="AG154" s="320">
        <v>0</v>
      </c>
      <c r="AH154" s="320">
        <v>0</v>
      </c>
      <c r="AI154" s="320">
        <v>14862</v>
      </c>
      <c r="AJ154" s="320">
        <v>751</v>
      </c>
      <c r="AK154" s="320">
        <v>15613</v>
      </c>
      <c r="AL154" s="320">
        <v>0</v>
      </c>
      <c r="AM154" s="320">
        <v>0</v>
      </c>
      <c r="AN154" s="320">
        <v>0</v>
      </c>
      <c r="AO154" s="320">
        <v>0</v>
      </c>
      <c r="AP154" s="320">
        <v>0</v>
      </c>
      <c r="AQ154" s="320">
        <v>0</v>
      </c>
      <c r="AR154" s="320">
        <v>0</v>
      </c>
      <c r="AS154" s="320">
        <v>0</v>
      </c>
      <c r="AT154" s="320">
        <v>0</v>
      </c>
      <c r="AU154" s="320">
        <v>51828</v>
      </c>
      <c r="AV154" s="320">
        <v>-5270</v>
      </c>
      <c r="AW154" s="320">
        <v>0</v>
      </c>
      <c r="AX154" s="320">
        <v>9165</v>
      </c>
      <c r="AY154" s="320">
        <v>3895</v>
      </c>
      <c r="AZ154" s="320">
        <v>0</v>
      </c>
      <c r="BA154" s="320">
        <v>3895</v>
      </c>
      <c r="BB154" s="320">
        <v>55723</v>
      </c>
      <c r="BC154" s="320">
        <v>36966</v>
      </c>
      <c r="BD154" s="320">
        <v>14862</v>
      </c>
      <c r="BE154" s="320">
        <v>40110</v>
      </c>
      <c r="BF154" s="320">
        <v>15613</v>
      </c>
      <c r="BG154" s="320">
        <v>3144</v>
      </c>
      <c r="BH154" s="320">
        <v>751</v>
      </c>
      <c r="BI154" s="320">
        <v>355825</v>
      </c>
      <c r="BJ154" s="320">
        <v>87155</v>
      </c>
      <c r="BK154" s="320">
        <v>-9165</v>
      </c>
      <c r="BL154" s="320">
        <v>77990</v>
      </c>
      <c r="BM154" s="320">
        <v>77990</v>
      </c>
      <c r="BN154" s="320">
        <v>433815</v>
      </c>
      <c r="BO154" s="320">
        <v>149091</v>
      </c>
      <c r="BP154" s="320">
        <v>4396</v>
      </c>
      <c r="BQ154" s="320">
        <v>144695</v>
      </c>
      <c r="BR154" s="320">
        <v>26241</v>
      </c>
      <c r="BS154" s="320">
        <v>3377</v>
      </c>
      <c r="BT154" s="320">
        <v>22864</v>
      </c>
      <c r="BU154" s="320">
        <v>77348</v>
      </c>
      <c r="BV154" s="320">
        <v>63977</v>
      </c>
      <c r="BW154" s="320">
        <v>13371</v>
      </c>
      <c r="BX154" s="320">
        <v>24093</v>
      </c>
      <c r="BY154" s="320">
        <v>579</v>
      </c>
      <c r="BZ154" s="320">
        <v>23514</v>
      </c>
      <c r="CA154" s="320">
        <v>13717</v>
      </c>
      <c r="CB154" s="320">
        <v>3298</v>
      </c>
      <c r="CC154" s="320">
        <v>10419</v>
      </c>
      <c r="CD154" s="320">
        <v>17886</v>
      </c>
      <c r="CE154" s="320">
        <v>2278</v>
      </c>
      <c r="CF154" s="320">
        <v>15608</v>
      </c>
      <c r="CG154" s="320">
        <v>86783</v>
      </c>
      <c r="CH154" s="320">
        <v>0</v>
      </c>
      <c r="CI154" s="320">
        <v>86783</v>
      </c>
      <c r="CJ154" s="320">
        <v>115052</v>
      </c>
      <c r="CK154" s="320">
        <v>106906</v>
      </c>
      <c r="CL154" s="320">
        <v>8146</v>
      </c>
      <c r="CM154" s="320">
        <v>8</v>
      </c>
      <c r="CN154" s="320">
        <v>0</v>
      </c>
      <c r="CO154" s="320">
        <v>8</v>
      </c>
      <c r="CP154" s="320">
        <v>4074</v>
      </c>
      <c r="CQ154" s="320">
        <v>1830</v>
      </c>
      <c r="CR154" s="320">
        <v>2244</v>
      </c>
      <c r="CS154" s="320">
        <v>8524</v>
      </c>
      <c r="CT154" s="320">
        <v>4063</v>
      </c>
      <c r="CU154" s="320">
        <v>4461</v>
      </c>
      <c r="CV154" s="320">
        <v>4891</v>
      </c>
      <c r="CW154" s="320">
        <v>939</v>
      </c>
      <c r="CX154" s="320">
        <v>3952</v>
      </c>
      <c r="CY154" s="320"/>
      <c r="CZ154" s="320"/>
      <c r="DA154" s="320"/>
      <c r="DB154" s="320"/>
      <c r="DC154" s="320"/>
      <c r="DD154" s="320">
        <v>-21</v>
      </c>
      <c r="DE154" s="320"/>
      <c r="DF154" s="320"/>
      <c r="DG154" s="320">
        <v>0</v>
      </c>
      <c r="DH154" s="320"/>
      <c r="DI154" s="320">
        <v>0</v>
      </c>
      <c r="DJ154" s="320">
        <v>62</v>
      </c>
      <c r="DK154" s="320">
        <v>0</v>
      </c>
      <c r="DL154" s="320">
        <v>0</v>
      </c>
      <c r="DM154" s="320">
        <v>0</v>
      </c>
      <c r="DN154" s="320">
        <v>527770</v>
      </c>
      <c r="DO154" s="320">
        <v>191664</v>
      </c>
      <c r="DP154" s="320">
        <v>336106</v>
      </c>
      <c r="DQ154" s="320">
        <v>36473</v>
      </c>
      <c r="DR154" s="320">
        <v>44950</v>
      </c>
      <c r="DS154" s="320">
        <v>-8477</v>
      </c>
      <c r="DT154" s="320">
        <v>564243</v>
      </c>
      <c r="DU154" s="320">
        <v>236614</v>
      </c>
      <c r="DV154" s="320">
        <v>327629</v>
      </c>
      <c r="DW154" s="320">
        <v>887</v>
      </c>
      <c r="DX154" s="320">
        <v>-570</v>
      </c>
      <c r="DY154" s="320">
        <v>317</v>
      </c>
      <c r="DZ154" s="320">
        <v>0</v>
      </c>
      <c r="EA154" s="320">
        <v>17952</v>
      </c>
      <c r="EB154" s="320">
        <v>430</v>
      </c>
      <c r="EC154" s="320">
        <v>7292</v>
      </c>
      <c r="ED154" s="320">
        <v>0</v>
      </c>
      <c r="EE154" s="320">
        <v>0</v>
      </c>
      <c r="EF154" s="320">
        <v>24814</v>
      </c>
      <c r="EG154" s="320">
        <v>234950</v>
      </c>
      <c r="EH154" s="320">
        <v>42936</v>
      </c>
      <c r="EI154" s="320">
        <v>47718</v>
      </c>
      <c r="EJ154" s="320">
        <v>21252</v>
      </c>
      <c r="EK154" s="320">
        <v>346856</v>
      </c>
      <c r="EL154" s="320">
        <v>-5270</v>
      </c>
      <c r="EM154" s="320">
        <v>-1437</v>
      </c>
      <c r="EN154" s="320">
        <v>0</v>
      </c>
      <c r="EO154" s="320">
        <v>88592</v>
      </c>
      <c r="EP154" s="320">
        <v>0</v>
      </c>
      <c r="EQ154" s="320">
        <v>81885</v>
      </c>
      <c r="ER154" s="323">
        <f t="shared" si="65"/>
        <v>589487</v>
      </c>
      <c r="ES154" s="323">
        <f t="shared" si="51"/>
        <v>584787</v>
      </c>
      <c r="ET154" s="323">
        <f t="shared" si="52"/>
        <v>583848</v>
      </c>
      <c r="EU154" s="323">
        <f t="shared" si="60"/>
        <v>5639</v>
      </c>
      <c r="EV154" s="323">
        <f t="shared" si="53"/>
        <v>237931</v>
      </c>
      <c r="EW154" s="323">
        <f t="shared" si="54"/>
        <v>192981</v>
      </c>
      <c r="EX154" s="323">
        <f t="shared" si="55"/>
        <v>192042</v>
      </c>
      <c r="EY154" s="323">
        <f t="shared" si="56"/>
        <v>94929</v>
      </c>
      <c r="EZ154" s="323">
        <f t="shared" si="57"/>
        <v>113821</v>
      </c>
      <c r="FA154" s="323">
        <f t="shared" si="58"/>
        <v>108927</v>
      </c>
      <c r="FB154" s="323">
        <f t="shared" si="61"/>
        <v>4894</v>
      </c>
      <c r="FC154" s="320">
        <v>438471</v>
      </c>
      <c r="FD154" s="320">
        <v>389129</v>
      </c>
      <c r="FE154" s="320">
        <v>7006</v>
      </c>
      <c r="FF154" s="320">
        <v>64051</v>
      </c>
      <c r="FG154" s="320">
        <v>1667</v>
      </c>
      <c r="FH154" s="320">
        <v>6125</v>
      </c>
      <c r="FI154" s="320">
        <v>47767</v>
      </c>
      <c r="FJ154" s="320">
        <v>954216</v>
      </c>
      <c r="FK154" s="320">
        <v>2327</v>
      </c>
      <c r="FL154" s="320">
        <v>0</v>
      </c>
      <c r="FM154" s="320">
        <v>1847</v>
      </c>
      <c r="FN154" s="320">
        <v>2630</v>
      </c>
      <c r="FO154" s="320">
        <v>0</v>
      </c>
      <c r="FP154" s="320">
        <v>1400</v>
      </c>
      <c r="FQ154" s="320">
        <v>962420</v>
      </c>
      <c r="FR154" s="320">
        <v>0</v>
      </c>
      <c r="FS154" s="320">
        <v>0</v>
      </c>
      <c r="FT154" s="320">
        <v>0</v>
      </c>
      <c r="FU154" s="320">
        <v>0</v>
      </c>
      <c r="FV154" s="320">
        <v>884</v>
      </c>
      <c r="FW154" s="320">
        <v>31984</v>
      </c>
      <c r="FX154" s="320">
        <v>773</v>
      </c>
      <c r="FY154" s="320">
        <v>33641</v>
      </c>
      <c r="FZ154" s="320">
        <v>996061</v>
      </c>
      <c r="GA154" s="320">
        <v>0</v>
      </c>
      <c r="GB154" s="320">
        <v>17462</v>
      </c>
      <c r="GC154" s="320">
        <v>53956</v>
      </c>
      <c r="GD154" s="320">
        <v>6504</v>
      </c>
      <c r="GE154" s="320">
        <v>0</v>
      </c>
      <c r="GF154" s="320">
        <v>0</v>
      </c>
      <c r="GG154" s="320">
        <v>77922</v>
      </c>
      <c r="GH154" s="320">
        <v>0</v>
      </c>
      <c r="GI154" s="320">
        <v>0</v>
      </c>
      <c r="GJ154" s="320">
        <v>151309</v>
      </c>
      <c r="GK154" s="320">
        <v>208740</v>
      </c>
      <c r="GL154" s="320">
        <v>68552</v>
      </c>
      <c r="GM154" s="320">
        <v>0</v>
      </c>
      <c r="GN154" s="320">
        <v>0</v>
      </c>
      <c r="GO154" s="320">
        <v>428601</v>
      </c>
      <c r="GP154" s="320">
        <v>489538</v>
      </c>
      <c r="GQ154" s="320">
        <v>55723</v>
      </c>
      <c r="GR154" s="320">
        <v>433815</v>
      </c>
      <c r="GS154" s="320">
        <v>489538</v>
      </c>
      <c r="GT154" s="320">
        <v>438471</v>
      </c>
      <c r="GU154" s="320">
        <v>31984</v>
      </c>
      <c r="GV154" s="325">
        <f t="shared" si="62"/>
        <v>294754</v>
      </c>
      <c r="GW154" s="325">
        <f t="shared" si="63"/>
        <v>773</v>
      </c>
      <c r="GX154" s="325">
        <f t="shared" si="64"/>
        <v>293981</v>
      </c>
      <c r="GY154" s="320">
        <v>12206</v>
      </c>
      <c r="GZ154" s="320">
        <v>9803</v>
      </c>
      <c r="HA154" s="320">
        <v>2403</v>
      </c>
      <c r="HB154" s="323">
        <f t="shared" si="59"/>
        <v>30158</v>
      </c>
      <c r="HC154" s="320"/>
      <c r="HD154" s="320"/>
      <c r="HE154" s="320"/>
      <c r="HF154" s="320"/>
      <c r="HG154" s="320"/>
      <c r="HH154" s="320"/>
      <c r="HI154" s="320"/>
      <c r="HJ154" s="320"/>
      <c r="HK154" s="320"/>
      <c r="HL154" s="320"/>
      <c r="HM154" s="320"/>
      <c r="HN154" s="320"/>
      <c r="HO154" s="320"/>
      <c r="HP154" s="320"/>
      <c r="HQ154" s="320"/>
      <c r="HR154" s="320"/>
      <c r="HS154" s="320"/>
      <c r="HT154" s="320"/>
      <c r="HU154" s="320"/>
      <c r="HV154" s="320"/>
      <c r="HW154" s="320"/>
      <c r="HX154" s="320"/>
      <c r="HY154" s="320"/>
      <c r="HZ154" s="320"/>
      <c r="IA154" s="320"/>
      <c r="IB154" s="320"/>
      <c r="IC154" s="320"/>
      <c r="ID154" s="320"/>
      <c r="IE154" s="320"/>
      <c r="IF154" s="320"/>
      <c r="IG154" s="320"/>
      <c r="IH154" s="320"/>
      <c r="II154" s="320"/>
      <c r="IJ154" s="320"/>
      <c r="IK154" s="320"/>
      <c r="IL154" s="320"/>
      <c r="IM154" s="320"/>
      <c r="IN154" s="320"/>
      <c r="IO154" s="320"/>
      <c r="IP154" s="320"/>
      <c r="IQ154" s="320"/>
      <c r="IR154" s="320"/>
      <c r="IS154" s="320"/>
      <c r="IT154" s="320"/>
      <c r="IU154" s="320"/>
      <c r="IV154" s="320"/>
      <c r="IW154" s="320"/>
      <c r="IX154" s="320"/>
      <c r="IY154" s="320"/>
      <c r="IZ154" s="320"/>
      <c r="JA154" s="320"/>
      <c r="JB154" s="320"/>
      <c r="JC154" s="320"/>
      <c r="JD154" s="320"/>
      <c r="JE154" s="320"/>
      <c r="JF154" s="320"/>
      <c r="JG154" s="320"/>
      <c r="JH154" s="320"/>
      <c r="JI154" s="320"/>
      <c r="JJ154" s="320"/>
      <c r="JK154" s="320"/>
      <c r="JL154" s="320"/>
      <c r="JM154" s="320"/>
      <c r="JN154" s="320"/>
      <c r="JO154" s="320"/>
      <c r="JP154" s="320"/>
      <c r="JQ154" s="320"/>
      <c r="JR154" s="320"/>
      <c r="JS154" s="320"/>
      <c r="JT154" s="320"/>
      <c r="JU154" s="320"/>
      <c r="JV154" s="320"/>
      <c r="JW154" s="320"/>
      <c r="JX154" s="320"/>
      <c r="JY154" s="320"/>
      <c r="JZ154" s="320"/>
      <c r="KA154" s="320"/>
      <c r="KB154" s="320"/>
      <c r="KC154" s="320"/>
      <c r="KD154" s="320"/>
      <c r="KE154" s="320"/>
      <c r="KF154" s="320"/>
      <c r="KG154" s="320"/>
      <c r="KH154" s="320"/>
      <c r="KI154" s="320"/>
      <c r="KJ154" s="320"/>
      <c r="KK154" s="320"/>
      <c r="KL154" s="320"/>
      <c r="KM154" s="320"/>
      <c r="KN154" s="320"/>
      <c r="KO154" s="320"/>
      <c r="KP154" s="320"/>
      <c r="KQ154" s="320"/>
      <c r="KR154" s="320"/>
      <c r="KS154" s="320"/>
      <c r="KT154" s="320"/>
      <c r="KU154" s="320"/>
      <c r="KV154" s="320"/>
      <c r="KW154" s="320"/>
      <c r="KX154" s="320"/>
      <c r="KY154" s="320"/>
      <c r="KZ154" s="320"/>
      <c r="LA154" s="320"/>
      <c r="LB154" s="320"/>
      <c r="LC154" s="320"/>
      <c r="LD154" s="320"/>
      <c r="LE154" s="320"/>
      <c r="LF154" s="320"/>
      <c r="LG154" s="320"/>
      <c r="LH154" s="320"/>
      <c r="LI154" s="320"/>
      <c r="LJ154" s="320"/>
      <c r="LK154" s="320"/>
      <c r="LL154" s="320"/>
      <c r="LM154" s="320"/>
      <c r="LN154" s="320"/>
      <c r="LO154" s="320"/>
      <c r="LP154" s="320"/>
      <c r="LQ154" s="320"/>
      <c r="LR154" s="320"/>
      <c r="LS154" s="320"/>
      <c r="LT154" s="320"/>
      <c r="LU154" s="320"/>
      <c r="LV154" s="320"/>
      <c r="LW154" s="320"/>
      <c r="LX154" s="320"/>
      <c r="LY154" s="320"/>
      <c r="LZ154" s="320"/>
      <c r="MA154" s="320"/>
      <c r="MB154" s="320"/>
      <c r="MC154" s="320"/>
      <c r="MD154" s="320"/>
      <c r="ME154" s="320"/>
      <c r="MF154" s="320"/>
      <c r="MG154" s="320"/>
      <c r="MH154" s="320"/>
      <c r="MI154" s="320"/>
      <c r="MJ154" s="320"/>
      <c r="MK154" s="320"/>
      <c r="ML154" s="320"/>
      <c r="MM154" s="320"/>
      <c r="MN154" s="320"/>
      <c r="MO154" s="320"/>
      <c r="MP154" s="320"/>
      <c r="MQ154" s="320"/>
      <c r="MR154" s="320"/>
      <c r="MS154" s="320"/>
      <c r="MT154" s="320"/>
      <c r="MU154" s="320"/>
      <c r="MV154" s="320"/>
      <c r="MW154" s="320"/>
      <c r="MX154" s="320"/>
      <c r="MY154" s="320"/>
      <c r="MZ154" s="320"/>
      <c r="NA154" s="320"/>
      <c r="NB154" s="320"/>
      <c r="NC154" s="320"/>
      <c r="ND154" s="320"/>
      <c r="NE154" s="320"/>
      <c r="NF154" s="320"/>
      <c r="NG154" s="320"/>
      <c r="NH154" s="320"/>
      <c r="NI154" s="320"/>
      <c r="NJ154" s="320"/>
      <c r="NK154" s="320"/>
      <c r="NL154" s="320"/>
      <c r="NM154" s="320"/>
      <c r="NN154" s="320"/>
      <c r="NO154" s="320"/>
      <c r="NP154" s="320"/>
      <c r="NQ154" s="320"/>
      <c r="NR154" s="320"/>
      <c r="NS154" s="320"/>
      <c r="NT154" s="320"/>
      <c r="NU154" s="320"/>
      <c r="NV154" s="320"/>
      <c r="NW154" s="320"/>
      <c r="NX154" s="320"/>
      <c r="NY154" s="320"/>
      <c r="NZ154" s="320"/>
      <c r="OA154" s="320"/>
      <c r="OB154" s="320"/>
      <c r="OC154" s="320"/>
      <c r="OD154" s="320"/>
      <c r="OE154" s="320"/>
      <c r="OF154" s="320"/>
      <c r="OG154" s="320"/>
      <c r="OH154" s="320"/>
      <c r="OI154" s="320"/>
      <c r="OJ154" s="320"/>
      <c r="OK154" s="320"/>
      <c r="OL154" s="320"/>
      <c r="OM154" s="320"/>
      <c r="ON154" s="320"/>
      <c r="OO154" s="320"/>
      <c r="OP154" s="320"/>
      <c r="OQ154" s="320"/>
      <c r="OR154" s="320"/>
      <c r="OS154" s="320"/>
      <c r="OT154" s="320"/>
      <c r="OU154" s="320"/>
      <c r="OV154" s="320"/>
      <c r="OW154" s="320"/>
      <c r="OX154" s="320"/>
      <c r="OY154" s="320"/>
      <c r="OZ154" s="320"/>
      <c r="PA154" s="320"/>
      <c r="PB154" s="320"/>
      <c r="PC154" s="320"/>
      <c r="PD154" s="320"/>
      <c r="PE154" s="320"/>
      <c r="PF154" s="320"/>
      <c r="PG154" s="320"/>
      <c r="PH154" s="320"/>
      <c r="PI154" s="320"/>
      <c r="PJ154" s="320"/>
      <c r="PK154" s="320"/>
      <c r="PL154" s="320"/>
      <c r="PM154" s="320"/>
      <c r="PN154" s="320"/>
      <c r="PO154" s="320"/>
      <c r="PP154" s="320"/>
      <c r="PQ154" s="320"/>
      <c r="PR154" s="320"/>
      <c r="PS154" s="320"/>
      <c r="PT154" s="320"/>
      <c r="PU154" s="320"/>
      <c r="PV154" s="320"/>
      <c r="PW154" s="320"/>
      <c r="PX154" s="320"/>
      <c r="PY154" s="320"/>
      <c r="PZ154" s="320"/>
      <c r="QA154" s="320"/>
      <c r="QB154" s="320"/>
      <c r="QC154" s="320"/>
      <c r="QD154" s="320"/>
      <c r="QE154" s="320"/>
      <c r="QF154" s="320"/>
      <c r="QG154" s="320"/>
      <c r="QH154" s="320"/>
      <c r="QI154" s="320"/>
      <c r="QJ154" s="320"/>
      <c r="QK154" s="320"/>
      <c r="QL154" s="320"/>
      <c r="QM154" s="320"/>
      <c r="QN154" s="320"/>
      <c r="QO154" s="320"/>
      <c r="QP154" s="320"/>
      <c r="QQ154" s="320"/>
      <c r="QR154" s="320"/>
      <c r="QS154" s="320"/>
      <c r="QT154" s="320"/>
      <c r="QU154" s="320"/>
      <c r="QV154" s="320"/>
      <c r="QW154" s="320"/>
      <c r="QX154" s="320"/>
      <c r="QY154" s="320"/>
      <c r="QZ154" s="320"/>
      <c r="RA154" s="320"/>
      <c r="RB154" s="320"/>
      <c r="RC154" s="320"/>
      <c r="RD154" s="320"/>
      <c r="RE154" s="320"/>
      <c r="RF154" s="320"/>
      <c r="RG154" s="320"/>
      <c r="RH154" s="320"/>
      <c r="RI154" s="320"/>
      <c r="RJ154" s="320"/>
      <c r="RK154" s="320"/>
      <c r="RL154" s="320"/>
      <c r="RM154" s="320"/>
      <c r="RN154" s="320"/>
      <c r="RO154" s="320"/>
      <c r="RP154" s="320"/>
      <c r="RQ154" s="320"/>
      <c r="RR154" s="320"/>
      <c r="RS154" s="320"/>
      <c r="RT154" s="320"/>
      <c r="RU154" s="320"/>
      <c r="RV154" s="320"/>
      <c r="RW154" s="320"/>
      <c r="RX154" s="320"/>
      <c r="RY154" s="320"/>
      <c r="RZ154" s="320"/>
      <c r="SA154" s="320"/>
      <c r="SB154" s="320"/>
      <c r="SC154" s="320"/>
      <c r="SD154" s="320"/>
      <c r="SE154" s="320"/>
      <c r="SF154" s="320"/>
      <c r="SG154" s="320"/>
      <c r="SH154" s="320"/>
      <c r="SI154" s="320"/>
      <c r="SJ154" s="320"/>
      <c r="SK154" s="320"/>
      <c r="SL154" s="320"/>
      <c r="SM154" s="320"/>
      <c r="SN154" s="320"/>
      <c r="SO154" s="320"/>
      <c r="SP154" s="320"/>
      <c r="SQ154" s="320"/>
      <c r="SR154" s="320"/>
      <c r="SS154" s="320"/>
      <c r="ST154" s="320"/>
      <c r="SU154" s="320"/>
      <c r="SV154" s="320"/>
      <c r="SW154" s="320"/>
      <c r="SX154" s="320"/>
      <c r="SY154" s="320"/>
      <c r="SZ154" s="320"/>
      <c r="TA154" s="320"/>
      <c r="TB154" s="320"/>
      <c r="TC154" s="320"/>
      <c r="TD154" s="320"/>
      <c r="TE154" s="320"/>
      <c r="TF154" s="320"/>
      <c r="TG154" s="320"/>
      <c r="TH154" s="320"/>
      <c r="TI154" s="320"/>
      <c r="TJ154" s="320"/>
      <c r="TK154" s="320"/>
      <c r="TL154" s="320"/>
      <c r="TM154" s="320"/>
      <c r="TN154" s="320"/>
      <c r="TO154" s="320"/>
      <c r="TP154" s="320"/>
      <c r="TQ154" s="320"/>
      <c r="TR154" s="320"/>
      <c r="TS154" s="320"/>
      <c r="TT154" s="320"/>
      <c r="TU154" s="320"/>
      <c r="TV154" s="320"/>
      <c r="TW154" s="320"/>
      <c r="TX154" s="320"/>
      <c r="TY154" s="320"/>
      <c r="TZ154" s="320"/>
      <c r="UA154" s="320"/>
      <c r="UB154" s="320"/>
      <c r="UC154" s="320"/>
      <c r="UD154" s="320"/>
    </row>
    <row r="155" spans="1:550">
      <c r="A155" s="28" t="s">
        <v>654</v>
      </c>
      <c r="B155" s="28" t="s">
        <v>633</v>
      </c>
      <c r="C155" s="29" t="s">
        <v>242</v>
      </c>
      <c r="D155" s="29" t="s">
        <v>262</v>
      </c>
      <c r="E155" s="105" t="s">
        <v>186</v>
      </c>
      <c r="F155" s="31">
        <v>12</v>
      </c>
      <c r="G155" s="320">
        <v>338260</v>
      </c>
      <c r="H155" s="320">
        <v>149282</v>
      </c>
      <c r="I155" s="320">
        <v>12900</v>
      </c>
      <c r="J155" s="320">
        <v>48963</v>
      </c>
      <c r="K155" s="320">
        <v>732319</v>
      </c>
      <c r="L155" s="320">
        <v>840642</v>
      </c>
      <c r="M155" s="320">
        <v>64302</v>
      </c>
      <c r="N155" s="320">
        <v>-29851</v>
      </c>
      <c r="O155" s="320">
        <v>29981</v>
      </c>
      <c r="P155" s="320">
        <v>130</v>
      </c>
      <c r="Q155" s="320">
        <v>-769</v>
      </c>
      <c r="R155" s="320">
        <v>-639</v>
      </c>
      <c r="S155" s="320">
        <v>63663</v>
      </c>
      <c r="T155" s="320">
        <v>9199</v>
      </c>
      <c r="U155" s="320">
        <v>6074</v>
      </c>
      <c r="V155" s="320">
        <v>-4673</v>
      </c>
      <c r="W155" s="320">
        <v>1401</v>
      </c>
      <c r="X155" s="320">
        <v>-108</v>
      </c>
      <c r="Y155" s="320">
        <v>1293</v>
      </c>
      <c r="Z155" s="320">
        <v>10492</v>
      </c>
      <c r="AA155" s="320">
        <v>0</v>
      </c>
      <c r="AB155" s="320">
        <v>0</v>
      </c>
      <c r="AC155" s="320">
        <v>0</v>
      </c>
      <c r="AD155" s="320">
        <v>0</v>
      </c>
      <c r="AE155" s="320">
        <v>0</v>
      </c>
      <c r="AF155" s="320">
        <v>3182</v>
      </c>
      <c r="AG155" s="320">
        <v>-1445</v>
      </c>
      <c r="AH155" s="320">
        <v>1737</v>
      </c>
      <c r="AI155" s="320">
        <v>0</v>
      </c>
      <c r="AJ155" s="320">
        <v>0</v>
      </c>
      <c r="AK155" s="320">
        <v>0</v>
      </c>
      <c r="AL155" s="320">
        <v>1306</v>
      </c>
      <c r="AM155" s="320">
        <v>-82</v>
      </c>
      <c r="AN155" s="320">
        <v>1224</v>
      </c>
      <c r="AO155" s="320">
        <v>12728</v>
      </c>
      <c r="AP155" s="320">
        <v>959</v>
      </c>
      <c r="AQ155" s="320">
        <v>13687</v>
      </c>
      <c r="AR155" s="320">
        <v>0</v>
      </c>
      <c r="AS155" s="320">
        <v>0</v>
      </c>
      <c r="AT155" s="320">
        <v>0</v>
      </c>
      <c r="AU155" s="320">
        <v>90717</v>
      </c>
      <c r="AV155" s="320">
        <v>-23777</v>
      </c>
      <c r="AW155" s="320">
        <v>0</v>
      </c>
      <c r="AX155" s="320">
        <v>23863</v>
      </c>
      <c r="AY155" s="320">
        <v>86</v>
      </c>
      <c r="AZ155" s="320">
        <v>0</v>
      </c>
      <c r="BA155" s="320">
        <v>86</v>
      </c>
      <c r="BB155" s="320">
        <v>90803</v>
      </c>
      <c r="BC155" s="320">
        <v>87535</v>
      </c>
      <c r="BD155" s="320">
        <v>3182</v>
      </c>
      <c r="BE155" s="320">
        <v>89066</v>
      </c>
      <c r="BF155" s="320">
        <v>1737</v>
      </c>
      <c r="BG155" s="320">
        <v>1531</v>
      </c>
      <c r="BH155" s="320">
        <v>-1445</v>
      </c>
      <c r="BI155" s="320">
        <v>770490</v>
      </c>
      <c r="BJ155" s="320">
        <v>224665</v>
      </c>
      <c r="BK155" s="320">
        <v>-23863</v>
      </c>
      <c r="BL155" s="320">
        <v>200802</v>
      </c>
      <c r="BM155" s="320">
        <v>200802</v>
      </c>
      <c r="BN155" s="320">
        <v>971292</v>
      </c>
      <c r="BO155" s="320">
        <v>373391</v>
      </c>
      <c r="BP155" s="320">
        <v>8314</v>
      </c>
      <c r="BQ155" s="320">
        <v>365077</v>
      </c>
      <c r="BR155" s="320">
        <v>49690</v>
      </c>
      <c r="BS155" s="320">
        <v>4298</v>
      </c>
      <c r="BT155" s="320">
        <v>45392</v>
      </c>
      <c r="BU155" s="320">
        <v>132798</v>
      </c>
      <c r="BV155" s="320">
        <v>118891</v>
      </c>
      <c r="BW155" s="320">
        <v>13907</v>
      </c>
      <c r="BX155" s="320">
        <v>48970</v>
      </c>
      <c r="BY155" s="320">
        <v>1991</v>
      </c>
      <c r="BZ155" s="320">
        <v>46979</v>
      </c>
      <c r="CA155" s="320">
        <v>26875</v>
      </c>
      <c r="CB155" s="320">
        <v>8038</v>
      </c>
      <c r="CC155" s="320">
        <v>18837</v>
      </c>
      <c r="CD155" s="320">
        <v>38942</v>
      </c>
      <c r="CE155" s="320">
        <v>2615</v>
      </c>
      <c r="CF155" s="320">
        <v>36327</v>
      </c>
      <c r="CG155" s="320">
        <v>0</v>
      </c>
      <c r="CH155" s="320">
        <v>0</v>
      </c>
      <c r="CI155" s="320">
        <v>0</v>
      </c>
      <c r="CJ155" s="320">
        <v>227430</v>
      </c>
      <c r="CK155" s="320">
        <v>38385</v>
      </c>
      <c r="CL155" s="320">
        <v>189045</v>
      </c>
      <c r="CM155" s="320">
        <v>0</v>
      </c>
      <c r="CN155" s="320">
        <v>0</v>
      </c>
      <c r="CO155" s="320">
        <v>0</v>
      </c>
      <c r="CP155" s="320">
        <v>19666</v>
      </c>
      <c r="CQ155" s="320">
        <v>9117</v>
      </c>
      <c r="CR155" s="320">
        <v>10549</v>
      </c>
      <c r="CS155" s="320">
        <v>4225</v>
      </c>
      <c r="CT155" s="320">
        <v>0</v>
      </c>
      <c r="CU155" s="320">
        <v>4225</v>
      </c>
      <c r="CV155" s="320">
        <v>20554</v>
      </c>
      <c r="CW155" s="320">
        <v>0</v>
      </c>
      <c r="CX155" s="320">
        <v>20554</v>
      </c>
      <c r="CY155" s="320"/>
      <c r="CZ155" s="320"/>
      <c r="DA155" s="320"/>
      <c r="DB155" s="320"/>
      <c r="DC155" s="320"/>
      <c r="DD155" s="320">
        <v>0</v>
      </c>
      <c r="DE155" s="320"/>
      <c r="DF155" s="320"/>
      <c r="DG155" s="320">
        <v>0</v>
      </c>
      <c r="DH155" s="320"/>
      <c r="DI155" s="320">
        <v>0</v>
      </c>
      <c r="DJ155" s="320">
        <v>0</v>
      </c>
      <c r="DK155" s="320">
        <v>11760</v>
      </c>
      <c r="DL155" s="320">
        <v>0</v>
      </c>
      <c r="DM155" s="320">
        <v>11760</v>
      </c>
      <c r="DN155" s="320">
        <v>954301</v>
      </c>
      <c r="DO155" s="320">
        <v>191649</v>
      </c>
      <c r="DP155" s="320">
        <v>762652</v>
      </c>
      <c r="DQ155" s="320">
        <v>95036</v>
      </c>
      <c r="DR155" s="320">
        <v>110388</v>
      </c>
      <c r="DS155" s="320">
        <v>-15352</v>
      </c>
      <c r="DT155" s="320">
        <v>1049337</v>
      </c>
      <c r="DU155" s="320">
        <v>302037</v>
      </c>
      <c r="DV155" s="320">
        <v>747300</v>
      </c>
      <c r="DW155" s="320">
        <v>644</v>
      </c>
      <c r="DX155" s="320">
        <v>0</v>
      </c>
      <c r="DY155" s="320">
        <v>644</v>
      </c>
      <c r="DZ155" s="320">
        <v>245</v>
      </c>
      <c r="EA155" s="320">
        <v>37688</v>
      </c>
      <c r="EB155" s="320">
        <v>664</v>
      </c>
      <c r="EC155" s="320">
        <v>17792</v>
      </c>
      <c r="ED155" s="320">
        <v>0</v>
      </c>
      <c r="EE155" s="320">
        <v>135</v>
      </c>
      <c r="EF155" s="320">
        <v>54436</v>
      </c>
      <c r="EG155" s="320">
        <v>508249</v>
      </c>
      <c r="EH155" s="320">
        <v>122426</v>
      </c>
      <c r="EI155" s="320">
        <v>101644</v>
      </c>
      <c r="EJ155" s="320">
        <v>44998</v>
      </c>
      <c r="EK155" s="320">
        <v>777317</v>
      </c>
      <c r="EL155" s="320">
        <v>-23775</v>
      </c>
      <c r="EM155" s="320">
        <v>31757</v>
      </c>
      <c r="EN155" s="320">
        <v>0</v>
      </c>
      <c r="EO155" s="320">
        <v>192908</v>
      </c>
      <c r="EP155" s="320">
        <v>0</v>
      </c>
      <c r="EQ155" s="320">
        <v>200890</v>
      </c>
      <c r="ER155" s="323">
        <f t="shared" si="65"/>
        <v>1104817</v>
      </c>
      <c r="ES155" s="323">
        <f t="shared" si="51"/>
        <v>1081042</v>
      </c>
      <c r="ET155" s="323">
        <f t="shared" si="52"/>
        <v>1081042</v>
      </c>
      <c r="EU155" s="323">
        <f t="shared" si="60"/>
        <v>23775</v>
      </c>
      <c r="EV155" s="323">
        <f t="shared" si="53"/>
        <v>303725</v>
      </c>
      <c r="EW155" s="323">
        <f t="shared" si="54"/>
        <v>193337</v>
      </c>
      <c r="EX155" s="323">
        <f t="shared" si="55"/>
        <v>193337</v>
      </c>
      <c r="EY155" s="323">
        <f t="shared" si="56"/>
        <v>189045</v>
      </c>
      <c r="EZ155" s="323">
        <f t="shared" si="57"/>
        <v>227834</v>
      </c>
      <c r="FA155" s="323">
        <f t="shared" si="58"/>
        <v>229279</v>
      </c>
      <c r="FB155" s="323">
        <f t="shared" si="61"/>
        <v>-1445</v>
      </c>
      <c r="FC155" s="320">
        <v>874173</v>
      </c>
      <c r="FD155" s="320">
        <v>1077646</v>
      </c>
      <c r="FE155" s="320">
        <v>33171</v>
      </c>
      <c r="FF155" s="320">
        <v>249939</v>
      </c>
      <c r="FG155" s="320">
        <v>9964</v>
      </c>
      <c r="FH155" s="320">
        <v>26520</v>
      </c>
      <c r="FI155" s="320">
        <v>17942</v>
      </c>
      <c r="FJ155" s="320">
        <v>2289355</v>
      </c>
      <c r="FK155" s="320">
        <v>0</v>
      </c>
      <c r="FL155" s="320">
        <v>0</v>
      </c>
      <c r="FM155" s="320">
        <v>0</v>
      </c>
      <c r="FN155" s="320">
        <v>0</v>
      </c>
      <c r="FO155" s="320">
        <v>833</v>
      </c>
      <c r="FP155" s="320">
        <v>2512</v>
      </c>
      <c r="FQ155" s="320">
        <v>2292700</v>
      </c>
      <c r="FR155" s="320">
        <v>0</v>
      </c>
      <c r="FS155" s="320">
        <v>0</v>
      </c>
      <c r="FT155" s="320">
        <v>0</v>
      </c>
      <c r="FU155" s="320">
        <v>0</v>
      </c>
      <c r="FV155" s="320">
        <v>1568</v>
      </c>
      <c r="FW155" s="320">
        <v>69151</v>
      </c>
      <c r="FX155" s="320">
        <v>29243</v>
      </c>
      <c r="FY155" s="320">
        <v>99962</v>
      </c>
      <c r="FZ155" s="320">
        <v>2392662</v>
      </c>
      <c r="GA155" s="320">
        <v>0</v>
      </c>
      <c r="GB155" s="320">
        <v>144693</v>
      </c>
      <c r="GC155" s="320">
        <v>165235</v>
      </c>
      <c r="GD155" s="320">
        <v>20179</v>
      </c>
      <c r="GE155" s="320">
        <v>0</v>
      </c>
      <c r="GF155" s="320">
        <v>0</v>
      </c>
      <c r="GG155" s="320">
        <v>330107</v>
      </c>
      <c r="GH155" s="320">
        <v>0</v>
      </c>
      <c r="GI155" s="320">
        <v>0</v>
      </c>
      <c r="GJ155" s="320">
        <v>397267</v>
      </c>
      <c r="GK155" s="320">
        <v>479056</v>
      </c>
      <c r="GL155" s="320">
        <v>124135</v>
      </c>
      <c r="GM155" s="320">
        <v>0</v>
      </c>
      <c r="GN155" s="320">
        <v>0</v>
      </c>
      <c r="GO155" s="320">
        <v>1000458</v>
      </c>
      <c r="GP155" s="320">
        <v>1062097</v>
      </c>
      <c r="GQ155" s="320">
        <v>90805</v>
      </c>
      <c r="GR155" s="320">
        <v>971292</v>
      </c>
      <c r="GS155" s="320">
        <v>1062097</v>
      </c>
      <c r="GT155" s="320">
        <v>874173</v>
      </c>
      <c r="GU155" s="320">
        <v>69151</v>
      </c>
      <c r="GV155" s="325">
        <f t="shared" si="62"/>
        <v>747884</v>
      </c>
      <c r="GW155" s="325">
        <f t="shared" si="63"/>
        <v>29243</v>
      </c>
      <c r="GX155" s="325">
        <f t="shared" si="64"/>
        <v>718641</v>
      </c>
      <c r="GY155" s="320">
        <v>34120</v>
      </c>
      <c r="GZ155" s="320">
        <v>27469</v>
      </c>
      <c r="HA155" s="320">
        <v>6651</v>
      </c>
      <c r="HB155" s="323">
        <f t="shared" si="59"/>
        <v>71808</v>
      </c>
      <c r="HC155" s="320"/>
      <c r="HD155" s="320"/>
      <c r="HE155" s="320"/>
      <c r="HF155" s="320"/>
      <c r="HG155" s="320"/>
      <c r="HH155" s="320"/>
      <c r="HI155" s="320"/>
      <c r="HJ155" s="320"/>
      <c r="HK155" s="320"/>
      <c r="HL155" s="320"/>
      <c r="HM155" s="320"/>
      <c r="HN155" s="320"/>
      <c r="HO155" s="320"/>
      <c r="HP155" s="320"/>
      <c r="HQ155" s="320"/>
      <c r="HR155" s="320"/>
      <c r="HS155" s="320"/>
      <c r="HT155" s="320"/>
      <c r="HU155" s="320"/>
      <c r="HV155" s="320"/>
      <c r="HW155" s="320"/>
      <c r="HX155" s="320"/>
      <c r="HY155" s="320"/>
      <c r="HZ155" s="320"/>
      <c r="IA155" s="320"/>
      <c r="IB155" s="320"/>
      <c r="IC155" s="320"/>
      <c r="ID155" s="320"/>
      <c r="IE155" s="320"/>
      <c r="IF155" s="320"/>
      <c r="IG155" s="320"/>
      <c r="IH155" s="320"/>
      <c r="II155" s="320"/>
      <c r="IJ155" s="320"/>
      <c r="IK155" s="320"/>
      <c r="IL155" s="320"/>
      <c r="IM155" s="320"/>
      <c r="IN155" s="320"/>
      <c r="IO155" s="320"/>
      <c r="IP155" s="320"/>
      <c r="IQ155" s="320"/>
      <c r="IR155" s="320"/>
      <c r="IS155" s="320"/>
      <c r="IT155" s="320"/>
      <c r="IU155" s="320"/>
      <c r="IV155" s="320"/>
      <c r="IW155" s="320"/>
      <c r="IX155" s="320"/>
      <c r="IY155" s="320"/>
      <c r="IZ155" s="320"/>
      <c r="JA155" s="320"/>
      <c r="JB155" s="320"/>
      <c r="JC155" s="320"/>
      <c r="JD155" s="320"/>
      <c r="JE155" s="320"/>
      <c r="JF155" s="320"/>
      <c r="JG155" s="320"/>
      <c r="JH155" s="320"/>
      <c r="JI155" s="320"/>
      <c r="JJ155" s="320"/>
      <c r="JK155" s="320"/>
      <c r="JL155" s="320"/>
      <c r="JM155" s="320"/>
      <c r="JN155" s="320"/>
      <c r="JO155" s="320"/>
      <c r="JP155" s="320"/>
      <c r="JQ155" s="320"/>
      <c r="JR155" s="320"/>
      <c r="JS155" s="320"/>
      <c r="JT155" s="320"/>
      <c r="JU155" s="320"/>
      <c r="JV155" s="320"/>
      <c r="JW155" s="320"/>
      <c r="JX155" s="320"/>
      <c r="JY155" s="320"/>
      <c r="JZ155" s="320"/>
      <c r="KA155" s="320"/>
      <c r="KB155" s="320"/>
      <c r="KC155" s="320"/>
      <c r="KD155" s="320"/>
      <c r="KE155" s="320"/>
      <c r="KF155" s="320"/>
      <c r="KG155" s="320"/>
      <c r="KH155" s="320"/>
      <c r="KI155" s="320"/>
      <c r="KJ155" s="320"/>
      <c r="KK155" s="320"/>
      <c r="KL155" s="320"/>
      <c r="KM155" s="320"/>
      <c r="KN155" s="320"/>
      <c r="KO155" s="320"/>
      <c r="KP155" s="320"/>
      <c r="KQ155" s="320"/>
      <c r="KR155" s="320"/>
      <c r="KS155" s="320"/>
      <c r="KT155" s="320"/>
      <c r="KU155" s="320"/>
      <c r="KV155" s="320"/>
      <c r="KW155" s="320"/>
      <c r="KX155" s="320"/>
      <c r="KY155" s="320"/>
      <c r="KZ155" s="320"/>
      <c r="LA155" s="320"/>
      <c r="LB155" s="320"/>
      <c r="LC155" s="320"/>
      <c r="LD155" s="320"/>
      <c r="LE155" s="320"/>
      <c r="LF155" s="320"/>
      <c r="LG155" s="320"/>
      <c r="LH155" s="320"/>
      <c r="LI155" s="320"/>
      <c r="LJ155" s="320"/>
      <c r="LK155" s="320"/>
      <c r="LL155" s="320"/>
      <c r="LM155" s="320"/>
      <c r="LN155" s="320"/>
      <c r="LO155" s="320"/>
      <c r="LP155" s="320"/>
      <c r="LQ155" s="320"/>
      <c r="LR155" s="320"/>
      <c r="LS155" s="320"/>
      <c r="LT155" s="320"/>
      <c r="LU155" s="320"/>
      <c r="LV155" s="320"/>
      <c r="LW155" s="320"/>
      <c r="LX155" s="320"/>
      <c r="LY155" s="320"/>
      <c r="LZ155" s="320"/>
      <c r="MA155" s="320"/>
      <c r="MB155" s="320"/>
      <c r="MC155" s="320"/>
      <c r="MD155" s="320"/>
      <c r="ME155" s="320"/>
      <c r="MF155" s="320"/>
      <c r="MG155" s="320"/>
      <c r="MH155" s="320"/>
      <c r="MI155" s="320"/>
      <c r="MJ155" s="320"/>
      <c r="MK155" s="320"/>
      <c r="ML155" s="320"/>
      <c r="MM155" s="320"/>
      <c r="MN155" s="320"/>
      <c r="MO155" s="320"/>
      <c r="MP155" s="320"/>
      <c r="MQ155" s="320"/>
      <c r="MR155" s="320"/>
      <c r="MS155" s="320"/>
      <c r="MT155" s="320"/>
      <c r="MU155" s="320"/>
      <c r="MV155" s="320"/>
      <c r="MW155" s="320"/>
      <c r="MX155" s="320"/>
      <c r="MY155" s="320"/>
      <c r="MZ155" s="320"/>
      <c r="NA155" s="320"/>
      <c r="NB155" s="320"/>
      <c r="NC155" s="320"/>
      <c r="ND155" s="320"/>
      <c r="NE155" s="320"/>
      <c r="NF155" s="320"/>
      <c r="NG155" s="320"/>
      <c r="NH155" s="320"/>
      <c r="NI155" s="320"/>
      <c r="NJ155" s="320"/>
      <c r="NK155" s="320"/>
      <c r="NL155" s="320"/>
      <c r="NM155" s="320"/>
      <c r="NN155" s="320"/>
      <c r="NO155" s="320"/>
      <c r="NP155" s="320"/>
      <c r="NQ155" s="320"/>
      <c r="NR155" s="320"/>
      <c r="NS155" s="320"/>
      <c r="NT155" s="320"/>
      <c r="NU155" s="320"/>
      <c r="NV155" s="320"/>
      <c r="NW155" s="320"/>
      <c r="NX155" s="320"/>
      <c r="NY155" s="320"/>
      <c r="NZ155" s="320"/>
      <c r="OA155" s="320"/>
      <c r="OB155" s="320"/>
      <c r="OC155" s="320"/>
      <c r="OD155" s="320"/>
      <c r="OE155" s="320"/>
      <c r="OF155" s="320"/>
      <c r="OG155" s="320"/>
      <c r="OH155" s="320"/>
      <c r="OI155" s="320"/>
      <c r="OJ155" s="320"/>
      <c r="OK155" s="320"/>
      <c r="OL155" s="320"/>
      <c r="OM155" s="320"/>
      <c r="ON155" s="320"/>
      <c r="OO155" s="320"/>
      <c r="OP155" s="320"/>
      <c r="OQ155" s="320"/>
      <c r="OR155" s="320"/>
      <c r="OS155" s="320"/>
      <c r="OT155" s="320"/>
      <c r="OU155" s="320"/>
      <c r="OV155" s="320"/>
      <c r="OW155" s="320"/>
      <c r="OX155" s="320"/>
      <c r="OY155" s="320"/>
      <c r="OZ155" s="320"/>
      <c r="PA155" s="320"/>
      <c r="PB155" s="320"/>
      <c r="PC155" s="320"/>
      <c r="PD155" s="320"/>
      <c r="PE155" s="320"/>
      <c r="PF155" s="320"/>
      <c r="PG155" s="320"/>
      <c r="PH155" s="320"/>
      <c r="PI155" s="320"/>
      <c r="PJ155" s="320"/>
      <c r="PK155" s="320"/>
      <c r="PL155" s="320"/>
      <c r="PM155" s="320"/>
      <c r="PN155" s="320"/>
      <c r="PO155" s="320"/>
      <c r="PP155" s="320"/>
      <c r="PQ155" s="320"/>
      <c r="PR155" s="320"/>
      <c r="PS155" s="320"/>
      <c r="PT155" s="320"/>
      <c r="PU155" s="320"/>
      <c r="PV155" s="320"/>
      <c r="PW155" s="320"/>
      <c r="PX155" s="320"/>
      <c r="PY155" s="320"/>
      <c r="PZ155" s="320"/>
      <c r="QA155" s="320"/>
      <c r="QB155" s="320"/>
      <c r="QC155" s="320"/>
      <c r="QD155" s="320"/>
      <c r="QE155" s="320"/>
      <c r="QF155" s="320"/>
      <c r="QG155" s="320"/>
      <c r="QH155" s="320"/>
      <c r="QI155" s="320"/>
      <c r="QJ155" s="320"/>
      <c r="QK155" s="320"/>
      <c r="QL155" s="320"/>
      <c r="QM155" s="320"/>
      <c r="QN155" s="320"/>
      <c r="QO155" s="320"/>
      <c r="QP155" s="320"/>
      <c r="QQ155" s="320"/>
      <c r="QR155" s="320"/>
      <c r="QS155" s="320"/>
      <c r="QT155" s="320"/>
      <c r="QU155" s="320"/>
      <c r="QV155" s="320"/>
      <c r="QW155" s="320"/>
      <c r="QX155" s="320"/>
      <c r="QY155" s="320"/>
      <c r="QZ155" s="320"/>
      <c r="RA155" s="320"/>
      <c r="RB155" s="320"/>
      <c r="RC155" s="320"/>
      <c r="RD155" s="320"/>
      <c r="RE155" s="320"/>
      <c r="RF155" s="320"/>
      <c r="RG155" s="320"/>
      <c r="RH155" s="320"/>
      <c r="RI155" s="320"/>
      <c r="RJ155" s="320"/>
      <c r="RK155" s="320"/>
      <c r="RL155" s="320"/>
      <c r="RM155" s="320"/>
      <c r="RN155" s="320"/>
      <c r="RO155" s="320"/>
      <c r="RP155" s="320"/>
      <c r="RQ155" s="320"/>
      <c r="RR155" s="320"/>
      <c r="RS155" s="320"/>
      <c r="RT155" s="320"/>
      <c r="RU155" s="320"/>
      <c r="RV155" s="320"/>
      <c r="RW155" s="320"/>
      <c r="RX155" s="320"/>
      <c r="RY155" s="320"/>
      <c r="RZ155" s="320"/>
      <c r="SA155" s="320"/>
      <c r="SB155" s="320"/>
      <c r="SC155" s="320"/>
      <c r="SD155" s="320"/>
      <c r="SE155" s="320"/>
      <c r="SF155" s="320"/>
      <c r="SG155" s="320"/>
      <c r="SH155" s="320"/>
      <c r="SI155" s="320"/>
      <c r="SJ155" s="320"/>
      <c r="SK155" s="320"/>
      <c r="SL155" s="320"/>
      <c r="SM155" s="320"/>
      <c r="SN155" s="320"/>
      <c r="SO155" s="320"/>
      <c r="SP155" s="320"/>
      <c r="SQ155" s="320"/>
      <c r="SR155" s="320"/>
      <c r="SS155" s="320"/>
      <c r="ST155" s="320"/>
      <c r="SU155" s="320"/>
      <c r="SV155" s="320"/>
      <c r="SW155" s="320"/>
      <c r="SX155" s="320"/>
      <c r="SY155" s="320"/>
      <c r="SZ155" s="320"/>
      <c r="TA155" s="320"/>
      <c r="TB155" s="320"/>
      <c r="TC155" s="320"/>
      <c r="TD155" s="320"/>
      <c r="TE155" s="320"/>
      <c r="TF155" s="320"/>
      <c r="TG155" s="320"/>
      <c r="TH155" s="320"/>
      <c r="TI155" s="320"/>
      <c r="TJ155" s="320"/>
      <c r="TK155" s="320"/>
      <c r="TL155" s="320"/>
      <c r="TM155" s="320"/>
      <c r="TN155" s="320"/>
      <c r="TO155" s="320"/>
      <c r="TP155" s="320"/>
      <c r="TQ155" s="320"/>
      <c r="TR155" s="320"/>
      <c r="TS155" s="320"/>
      <c r="TT155" s="320"/>
      <c r="TU155" s="320"/>
      <c r="TV155" s="320"/>
      <c r="TW155" s="320"/>
      <c r="TX155" s="320"/>
      <c r="TY155" s="320"/>
      <c r="TZ155" s="320"/>
      <c r="UA155" s="320"/>
      <c r="UB155" s="320"/>
      <c r="UC155" s="320"/>
      <c r="UD155" s="320"/>
    </row>
    <row r="156" spans="1:550">
      <c r="A156" s="28" t="s">
        <v>655</v>
      </c>
      <c r="B156" s="28" t="s">
        <v>633</v>
      </c>
      <c r="C156" s="29" t="s">
        <v>242</v>
      </c>
      <c r="D156" s="29" t="s">
        <v>263</v>
      </c>
      <c r="E156" s="105" t="s">
        <v>186</v>
      </c>
      <c r="F156" s="31">
        <v>12</v>
      </c>
      <c r="G156" s="320">
        <v>21670</v>
      </c>
      <c r="H156" s="320">
        <v>10146</v>
      </c>
      <c r="I156" s="320">
        <v>1700</v>
      </c>
      <c r="J156" s="320">
        <v>2665</v>
      </c>
      <c r="K156" s="320">
        <v>78808</v>
      </c>
      <c r="L156" s="320">
        <v>82135</v>
      </c>
      <c r="M156" s="320">
        <v>18521</v>
      </c>
      <c r="N156" s="320">
        <v>-6221</v>
      </c>
      <c r="O156" s="320">
        <v>6399</v>
      </c>
      <c r="P156" s="320">
        <v>178</v>
      </c>
      <c r="Q156" s="320">
        <v>2486</v>
      </c>
      <c r="R156" s="320">
        <v>2664</v>
      </c>
      <c r="S156" s="320">
        <v>21185</v>
      </c>
      <c r="T156" s="320">
        <v>0</v>
      </c>
      <c r="U156" s="320">
        <v>-2465</v>
      </c>
      <c r="V156" s="320">
        <v>607</v>
      </c>
      <c r="W156" s="320">
        <v>-1858</v>
      </c>
      <c r="X156" s="320">
        <v>2334</v>
      </c>
      <c r="Y156" s="320">
        <v>476</v>
      </c>
      <c r="Z156" s="320">
        <v>476</v>
      </c>
      <c r="AA156" s="320">
        <v>0</v>
      </c>
      <c r="AB156" s="320">
        <v>0</v>
      </c>
      <c r="AC156" s="320">
        <v>0</v>
      </c>
      <c r="AD156" s="320">
        <v>0</v>
      </c>
      <c r="AE156" s="320">
        <v>0</v>
      </c>
      <c r="AF156" s="320">
        <v>20</v>
      </c>
      <c r="AG156" s="320">
        <v>0</v>
      </c>
      <c r="AH156" s="320">
        <v>20</v>
      </c>
      <c r="AI156" s="320">
        <v>508</v>
      </c>
      <c r="AJ156" s="320">
        <v>0</v>
      </c>
      <c r="AK156" s="320">
        <v>508</v>
      </c>
      <c r="AL156" s="320">
        <v>3811</v>
      </c>
      <c r="AM156" s="320">
        <v>974</v>
      </c>
      <c r="AN156" s="320">
        <v>4785</v>
      </c>
      <c r="AO156" s="320">
        <v>0</v>
      </c>
      <c r="AP156" s="320">
        <v>0</v>
      </c>
      <c r="AQ156" s="320">
        <v>0</v>
      </c>
      <c r="AR156" s="320">
        <v>214255</v>
      </c>
      <c r="AS156" s="320">
        <v>-6414</v>
      </c>
      <c r="AT156" s="320">
        <v>207841</v>
      </c>
      <c r="AU156" s="320">
        <v>237115</v>
      </c>
      <c r="AV156" s="320">
        <v>-8922</v>
      </c>
      <c r="AW156" s="320">
        <v>0</v>
      </c>
      <c r="AX156" s="320">
        <v>6622</v>
      </c>
      <c r="AY156" s="320">
        <v>-2300</v>
      </c>
      <c r="AZ156" s="320">
        <v>0</v>
      </c>
      <c r="BA156" s="320">
        <v>-2300</v>
      </c>
      <c r="BB156" s="320">
        <v>234815</v>
      </c>
      <c r="BC156" s="320">
        <v>236587</v>
      </c>
      <c r="BD156" s="320">
        <v>528</v>
      </c>
      <c r="BE156" s="320">
        <v>234287</v>
      </c>
      <c r="BF156" s="320">
        <v>528</v>
      </c>
      <c r="BG156" s="320">
        <v>-2300</v>
      </c>
      <c r="BH156" s="320">
        <v>0</v>
      </c>
      <c r="BI156" s="320">
        <v>282497</v>
      </c>
      <c r="BJ156" s="320">
        <v>25622</v>
      </c>
      <c r="BK156" s="320">
        <v>-6622</v>
      </c>
      <c r="BL156" s="320">
        <v>19000</v>
      </c>
      <c r="BM156" s="320">
        <v>19000</v>
      </c>
      <c r="BN156" s="320">
        <v>301497</v>
      </c>
      <c r="BO156" s="320">
        <v>35737</v>
      </c>
      <c r="BP156" s="320">
        <v>1258</v>
      </c>
      <c r="BQ156" s="320">
        <v>34479</v>
      </c>
      <c r="BR156" s="320">
        <v>4782</v>
      </c>
      <c r="BS156" s="320">
        <v>1022</v>
      </c>
      <c r="BT156" s="320">
        <v>3760</v>
      </c>
      <c r="BU156" s="320">
        <v>6166</v>
      </c>
      <c r="BV156" s="320">
        <v>4493</v>
      </c>
      <c r="BW156" s="320">
        <v>1673</v>
      </c>
      <c r="BX156" s="320">
        <v>6923</v>
      </c>
      <c r="BY156" s="320">
        <v>885</v>
      </c>
      <c r="BZ156" s="320">
        <v>6038</v>
      </c>
      <c r="CA156" s="320">
        <v>4140</v>
      </c>
      <c r="CB156" s="320">
        <v>1056</v>
      </c>
      <c r="CC156" s="320">
        <v>3084</v>
      </c>
      <c r="CD156" s="320">
        <v>17138</v>
      </c>
      <c r="CE156" s="320">
        <v>366</v>
      </c>
      <c r="CF156" s="320">
        <v>16772</v>
      </c>
      <c r="CG156" s="320">
        <v>0</v>
      </c>
      <c r="CH156" s="320">
        <v>0</v>
      </c>
      <c r="CI156" s="320">
        <v>0</v>
      </c>
      <c r="CJ156" s="320">
        <v>25437</v>
      </c>
      <c r="CK156" s="320">
        <v>4940</v>
      </c>
      <c r="CL156" s="320">
        <v>20497</v>
      </c>
      <c r="CM156" s="320">
        <v>0</v>
      </c>
      <c r="CN156" s="320">
        <v>0</v>
      </c>
      <c r="CO156" s="320">
        <v>0</v>
      </c>
      <c r="CP156" s="320">
        <v>4770</v>
      </c>
      <c r="CQ156" s="320">
        <v>384</v>
      </c>
      <c r="CR156" s="320">
        <v>4386</v>
      </c>
      <c r="CS156" s="320">
        <v>3060</v>
      </c>
      <c r="CT156" s="320">
        <v>0</v>
      </c>
      <c r="CU156" s="320">
        <v>3060</v>
      </c>
      <c r="CV156" s="320">
        <v>4</v>
      </c>
      <c r="CW156" s="320">
        <v>0</v>
      </c>
      <c r="CX156" s="320">
        <v>4</v>
      </c>
      <c r="CY156" s="320"/>
      <c r="CZ156" s="320"/>
      <c r="DA156" s="320"/>
      <c r="DB156" s="320"/>
      <c r="DC156" s="320"/>
      <c r="DD156" s="320">
        <v>0</v>
      </c>
      <c r="DE156" s="320"/>
      <c r="DF156" s="320"/>
      <c r="DG156" s="320">
        <v>0</v>
      </c>
      <c r="DH156" s="320"/>
      <c r="DI156" s="320">
        <v>0</v>
      </c>
      <c r="DJ156" s="320">
        <v>0</v>
      </c>
      <c r="DK156" s="320">
        <v>12066</v>
      </c>
      <c r="DL156" s="320">
        <v>14201</v>
      </c>
      <c r="DM156" s="320">
        <v>-2135</v>
      </c>
      <c r="DN156" s="320">
        <v>120223</v>
      </c>
      <c r="DO156" s="320">
        <v>28605</v>
      </c>
      <c r="DP156" s="320">
        <v>91618</v>
      </c>
      <c r="DQ156" s="320">
        <v>5777</v>
      </c>
      <c r="DR156" s="320">
        <v>3357</v>
      </c>
      <c r="DS156" s="320">
        <v>2420</v>
      </c>
      <c r="DT156" s="320">
        <v>126000</v>
      </c>
      <c r="DU156" s="320">
        <v>31962</v>
      </c>
      <c r="DV156" s="320">
        <v>94038</v>
      </c>
      <c r="DW156" s="320">
        <v>-192</v>
      </c>
      <c r="DX156" s="320">
        <v>0</v>
      </c>
      <c r="DY156" s="320">
        <v>-192</v>
      </c>
      <c r="DZ156" s="320">
        <v>0</v>
      </c>
      <c r="EA156" s="320">
        <v>2116</v>
      </c>
      <c r="EB156" s="320">
        <v>0</v>
      </c>
      <c r="EC156" s="320">
        <v>1277</v>
      </c>
      <c r="ED156" s="320">
        <v>398</v>
      </c>
      <c r="EE156" s="320">
        <v>-368</v>
      </c>
      <c r="EF156" s="320">
        <v>3363</v>
      </c>
      <c r="EG156" s="320">
        <v>61439</v>
      </c>
      <c r="EH156" s="320">
        <v>9490</v>
      </c>
      <c r="EI156" s="320">
        <v>7879</v>
      </c>
      <c r="EJ156" s="320">
        <v>9863</v>
      </c>
      <c r="EK156" s="320">
        <v>88671</v>
      </c>
      <c r="EL156" s="320">
        <v>-8922</v>
      </c>
      <c r="EM156" s="320">
        <v>1084</v>
      </c>
      <c r="EN156" s="320">
        <v>-61</v>
      </c>
      <c r="EO156" s="320">
        <v>24599</v>
      </c>
      <c r="EP156" s="320">
        <v>0</v>
      </c>
      <c r="EQ156" s="320">
        <v>16700</v>
      </c>
      <c r="ER156" s="323">
        <f t="shared" si="65"/>
        <v>129393</v>
      </c>
      <c r="ES156" s="323">
        <f t="shared" si="51"/>
        <v>120471</v>
      </c>
      <c r="ET156" s="323">
        <f t="shared" si="52"/>
        <v>120471</v>
      </c>
      <c r="EU156" s="323">
        <f t="shared" si="60"/>
        <v>8922</v>
      </c>
      <c r="EV156" s="323">
        <f t="shared" si="53"/>
        <v>31800</v>
      </c>
      <c r="EW156" s="323">
        <f t="shared" si="54"/>
        <v>28443</v>
      </c>
      <c r="EX156" s="323">
        <f t="shared" si="55"/>
        <v>28443</v>
      </c>
      <c r="EY156" s="323">
        <f t="shared" si="56"/>
        <v>20497</v>
      </c>
      <c r="EZ156" s="323">
        <f t="shared" si="57"/>
        <v>11943</v>
      </c>
      <c r="FA156" s="323">
        <f t="shared" si="58"/>
        <v>7850</v>
      </c>
      <c r="FB156" s="323">
        <f t="shared" si="61"/>
        <v>4093</v>
      </c>
      <c r="FC156" s="320">
        <v>41780</v>
      </c>
      <c r="FD156" s="320">
        <v>200072</v>
      </c>
      <c r="FE156" s="320">
        <v>10577</v>
      </c>
      <c r="FF156" s="320">
        <v>83636</v>
      </c>
      <c r="FG156" s="320">
        <v>4009</v>
      </c>
      <c r="FH156" s="320">
        <v>492</v>
      </c>
      <c r="FI156" s="320">
        <v>7479</v>
      </c>
      <c r="FJ156" s="320">
        <v>348045</v>
      </c>
      <c r="FK156" s="320">
        <v>912</v>
      </c>
      <c r="FL156" s="320">
        <v>21987</v>
      </c>
      <c r="FM156" s="320">
        <v>12</v>
      </c>
      <c r="FN156" s="320">
        <v>0</v>
      </c>
      <c r="FO156" s="320">
        <v>5131</v>
      </c>
      <c r="FP156" s="320">
        <v>1981</v>
      </c>
      <c r="FQ156" s="320">
        <v>378068</v>
      </c>
      <c r="FR156" s="320">
        <v>183682</v>
      </c>
      <c r="FS156" s="320">
        <v>0</v>
      </c>
      <c r="FT156" s="320">
        <v>860</v>
      </c>
      <c r="FU156" s="320">
        <v>0</v>
      </c>
      <c r="FV156" s="320">
        <v>687</v>
      </c>
      <c r="FW156" s="320">
        <v>6717</v>
      </c>
      <c r="FX156" s="320">
        <v>40057</v>
      </c>
      <c r="FY156" s="320">
        <v>232003</v>
      </c>
      <c r="FZ156" s="320">
        <v>610071</v>
      </c>
      <c r="GA156" s="320">
        <v>0</v>
      </c>
      <c r="GB156" s="320">
        <v>5542</v>
      </c>
      <c r="GC156" s="320">
        <v>12503</v>
      </c>
      <c r="GD156" s="320">
        <v>0</v>
      </c>
      <c r="GE156" s="320">
        <v>0</v>
      </c>
      <c r="GF156" s="320">
        <v>0</v>
      </c>
      <c r="GG156" s="320">
        <v>18045</v>
      </c>
      <c r="GH156" s="320">
        <v>0</v>
      </c>
      <c r="GI156" s="320">
        <v>2802</v>
      </c>
      <c r="GJ156" s="320">
        <v>17912</v>
      </c>
      <c r="GK156" s="320">
        <v>35000</v>
      </c>
      <c r="GL156" s="320">
        <v>0</v>
      </c>
      <c r="GM156" s="320">
        <v>0</v>
      </c>
      <c r="GN156" s="320">
        <v>0</v>
      </c>
      <c r="GO156" s="320">
        <v>55714</v>
      </c>
      <c r="GP156" s="320">
        <v>536312</v>
      </c>
      <c r="GQ156" s="320">
        <v>234815</v>
      </c>
      <c r="GR156" s="320">
        <v>301497</v>
      </c>
      <c r="GS156" s="320">
        <v>536312</v>
      </c>
      <c r="GT156" s="320">
        <v>41780</v>
      </c>
      <c r="GU156" s="320">
        <v>6717</v>
      </c>
      <c r="GV156" s="325">
        <f t="shared" si="62"/>
        <v>40542</v>
      </c>
      <c r="GW156" s="325">
        <f t="shared" si="63"/>
        <v>223739</v>
      </c>
      <c r="GX156" s="325">
        <f t="shared" si="64"/>
        <v>-183197</v>
      </c>
      <c r="GY156" s="320">
        <v>1376</v>
      </c>
      <c r="GZ156" s="320">
        <v>486</v>
      </c>
      <c r="HA156" s="320">
        <v>391</v>
      </c>
      <c r="HB156" s="323">
        <f t="shared" si="59"/>
        <v>3492</v>
      </c>
      <c r="HC156" s="320"/>
      <c r="HD156" s="320"/>
      <c r="HE156" s="320"/>
      <c r="HF156" s="320"/>
      <c r="HG156" s="320"/>
      <c r="HH156" s="320"/>
      <c r="HI156" s="320"/>
      <c r="HJ156" s="320"/>
      <c r="HK156" s="320"/>
      <c r="HL156" s="320"/>
      <c r="HM156" s="320"/>
      <c r="HN156" s="320"/>
      <c r="HO156" s="320"/>
      <c r="HP156" s="320"/>
      <c r="HQ156" s="320"/>
      <c r="HR156" s="320"/>
      <c r="HS156" s="320"/>
      <c r="HT156" s="320"/>
      <c r="HU156" s="320"/>
      <c r="HV156" s="320"/>
      <c r="HW156" s="320"/>
      <c r="HX156" s="320"/>
      <c r="HY156" s="320"/>
      <c r="HZ156" s="320"/>
      <c r="IA156" s="320"/>
      <c r="IB156" s="320"/>
      <c r="IC156" s="320"/>
      <c r="ID156" s="320"/>
      <c r="IE156" s="320"/>
      <c r="IF156" s="320"/>
      <c r="IG156" s="320"/>
      <c r="IH156" s="320"/>
      <c r="II156" s="320"/>
      <c r="IJ156" s="320"/>
      <c r="IK156" s="320"/>
      <c r="IL156" s="320"/>
      <c r="IM156" s="320"/>
      <c r="IN156" s="320"/>
      <c r="IO156" s="320"/>
      <c r="IP156" s="320"/>
      <c r="IQ156" s="320"/>
      <c r="IR156" s="320"/>
      <c r="IS156" s="320"/>
      <c r="IT156" s="320"/>
      <c r="IU156" s="320"/>
      <c r="IV156" s="320"/>
      <c r="IW156" s="320"/>
      <c r="IX156" s="320"/>
      <c r="IY156" s="320"/>
      <c r="IZ156" s="320"/>
      <c r="JA156" s="320"/>
      <c r="JB156" s="320"/>
      <c r="JC156" s="320"/>
      <c r="JD156" s="320"/>
      <c r="JE156" s="320"/>
      <c r="JF156" s="320"/>
      <c r="JG156" s="320"/>
      <c r="JH156" s="320"/>
      <c r="JI156" s="320"/>
      <c r="JJ156" s="320"/>
      <c r="JK156" s="320"/>
      <c r="JL156" s="320"/>
      <c r="JM156" s="320"/>
      <c r="JN156" s="320"/>
      <c r="JO156" s="320"/>
      <c r="JP156" s="320"/>
      <c r="JQ156" s="320"/>
      <c r="JR156" s="320"/>
      <c r="JS156" s="320"/>
      <c r="JT156" s="320"/>
      <c r="JU156" s="320"/>
      <c r="JV156" s="320"/>
      <c r="JW156" s="320"/>
      <c r="JX156" s="320"/>
      <c r="JY156" s="320"/>
      <c r="JZ156" s="320"/>
      <c r="KA156" s="320"/>
      <c r="KB156" s="320"/>
      <c r="KC156" s="320"/>
      <c r="KD156" s="320"/>
      <c r="KE156" s="320"/>
      <c r="KF156" s="320"/>
      <c r="KG156" s="320"/>
      <c r="KH156" s="320"/>
      <c r="KI156" s="320"/>
      <c r="KJ156" s="320"/>
      <c r="KK156" s="320"/>
      <c r="KL156" s="320"/>
      <c r="KM156" s="320"/>
      <c r="KN156" s="320"/>
      <c r="KO156" s="320"/>
      <c r="KP156" s="320"/>
      <c r="KQ156" s="320"/>
      <c r="KR156" s="320"/>
      <c r="KS156" s="320"/>
      <c r="KT156" s="320"/>
      <c r="KU156" s="320"/>
      <c r="KV156" s="320"/>
      <c r="KW156" s="320"/>
      <c r="KX156" s="320"/>
      <c r="KY156" s="320"/>
      <c r="KZ156" s="320"/>
      <c r="LA156" s="320"/>
      <c r="LB156" s="320"/>
      <c r="LC156" s="320"/>
      <c r="LD156" s="320"/>
      <c r="LE156" s="320"/>
      <c r="LF156" s="320"/>
      <c r="LG156" s="320"/>
      <c r="LH156" s="320"/>
      <c r="LI156" s="320"/>
      <c r="LJ156" s="320"/>
      <c r="LK156" s="320"/>
      <c r="LL156" s="320"/>
      <c r="LM156" s="320"/>
      <c r="LN156" s="320"/>
      <c r="LO156" s="320"/>
      <c r="LP156" s="320"/>
      <c r="LQ156" s="320"/>
      <c r="LR156" s="320"/>
      <c r="LS156" s="320"/>
      <c r="LT156" s="320"/>
      <c r="LU156" s="320"/>
      <c r="LV156" s="320"/>
      <c r="LW156" s="320"/>
      <c r="LX156" s="320"/>
      <c r="LY156" s="320"/>
      <c r="LZ156" s="320"/>
      <c r="MA156" s="320"/>
      <c r="MB156" s="320"/>
      <c r="MC156" s="320"/>
      <c r="MD156" s="320"/>
      <c r="ME156" s="320"/>
      <c r="MF156" s="320"/>
      <c r="MG156" s="320"/>
      <c r="MH156" s="320"/>
      <c r="MI156" s="320"/>
      <c r="MJ156" s="320"/>
      <c r="MK156" s="320"/>
      <c r="ML156" s="320"/>
      <c r="MM156" s="320"/>
      <c r="MN156" s="320"/>
      <c r="MO156" s="320"/>
      <c r="MP156" s="320"/>
      <c r="MQ156" s="320"/>
      <c r="MR156" s="320"/>
      <c r="MS156" s="320"/>
      <c r="MT156" s="320"/>
      <c r="MU156" s="320"/>
      <c r="MV156" s="320"/>
      <c r="MW156" s="320"/>
      <c r="MX156" s="320"/>
      <c r="MY156" s="320"/>
      <c r="MZ156" s="320"/>
      <c r="NA156" s="320"/>
      <c r="NB156" s="320"/>
      <c r="NC156" s="320"/>
      <c r="ND156" s="320"/>
      <c r="NE156" s="320"/>
      <c r="NF156" s="320"/>
      <c r="NG156" s="320"/>
      <c r="NH156" s="320"/>
      <c r="NI156" s="320"/>
      <c r="NJ156" s="320"/>
      <c r="NK156" s="320"/>
      <c r="NL156" s="320"/>
      <c r="NM156" s="320"/>
      <c r="NN156" s="320"/>
      <c r="NO156" s="320"/>
      <c r="NP156" s="320"/>
      <c r="NQ156" s="320"/>
      <c r="NR156" s="320"/>
      <c r="NS156" s="320"/>
      <c r="NT156" s="320"/>
      <c r="NU156" s="320"/>
      <c r="NV156" s="320"/>
      <c r="NW156" s="320"/>
      <c r="NX156" s="320"/>
      <c r="NY156" s="320"/>
      <c r="NZ156" s="320"/>
      <c r="OA156" s="320"/>
      <c r="OB156" s="320"/>
      <c r="OC156" s="320"/>
      <c r="OD156" s="320"/>
      <c r="OE156" s="320"/>
      <c r="OF156" s="320"/>
      <c r="OG156" s="320"/>
      <c r="OH156" s="320"/>
      <c r="OI156" s="320"/>
      <c r="OJ156" s="320"/>
      <c r="OK156" s="320"/>
      <c r="OL156" s="320"/>
      <c r="OM156" s="320"/>
      <c r="ON156" s="320"/>
      <c r="OO156" s="320"/>
      <c r="OP156" s="320"/>
      <c r="OQ156" s="320"/>
      <c r="OR156" s="320"/>
      <c r="OS156" s="320"/>
      <c r="OT156" s="320"/>
      <c r="OU156" s="320"/>
      <c r="OV156" s="320"/>
      <c r="OW156" s="320"/>
      <c r="OX156" s="320"/>
      <c r="OY156" s="320"/>
      <c r="OZ156" s="320"/>
      <c r="PA156" s="320"/>
      <c r="PB156" s="320"/>
      <c r="PC156" s="320"/>
      <c r="PD156" s="320"/>
      <c r="PE156" s="320"/>
      <c r="PF156" s="320"/>
      <c r="PG156" s="320"/>
      <c r="PH156" s="320"/>
      <c r="PI156" s="320"/>
      <c r="PJ156" s="320"/>
      <c r="PK156" s="320"/>
      <c r="PL156" s="320"/>
      <c r="PM156" s="320"/>
      <c r="PN156" s="320"/>
      <c r="PO156" s="320"/>
      <c r="PP156" s="320"/>
      <c r="PQ156" s="320"/>
      <c r="PR156" s="320"/>
      <c r="PS156" s="320"/>
      <c r="PT156" s="320"/>
      <c r="PU156" s="320"/>
      <c r="PV156" s="320"/>
      <c r="PW156" s="320"/>
      <c r="PX156" s="320"/>
      <c r="PY156" s="320"/>
      <c r="PZ156" s="320"/>
      <c r="QA156" s="320"/>
      <c r="QB156" s="320"/>
      <c r="QC156" s="320"/>
      <c r="QD156" s="320"/>
      <c r="QE156" s="320"/>
      <c r="QF156" s="320"/>
      <c r="QG156" s="320"/>
      <c r="QH156" s="320"/>
      <c r="QI156" s="320"/>
      <c r="QJ156" s="320"/>
      <c r="QK156" s="320"/>
      <c r="QL156" s="320"/>
      <c r="QM156" s="320"/>
      <c r="QN156" s="320"/>
      <c r="QO156" s="320"/>
      <c r="QP156" s="320"/>
      <c r="QQ156" s="320"/>
      <c r="QR156" s="320"/>
      <c r="QS156" s="320"/>
      <c r="QT156" s="320"/>
      <c r="QU156" s="320"/>
      <c r="QV156" s="320"/>
      <c r="QW156" s="320"/>
      <c r="QX156" s="320"/>
      <c r="QY156" s="320"/>
      <c r="QZ156" s="320"/>
      <c r="RA156" s="320"/>
      <c r="RB156" s="320"/>
      <c r="RC156" s="320"/>
      <c r="RD156" s="320"/>
      <c r="RE156" s="320"/>
      <c r="RF156" s="320"/>
      <c r="RG156" s="320"/>
      <c r="RH156" s="320"/>
      <c r="RI156" s="320"/>
      <c r="RJ156" s="320"/>
      <c r="RK156" s="320"/>
      <c r="RL156" s="320"/>
      <c r="RM156" s="320"/>
      <c r="RN156" s="320"/>
      <c r="RO156" s="320"/>
      <c r="RP156" s="320"/>
      <c r="RQ156" s="320"/>
      <c r="RR156" s="320"/>
      <c r="RS156" s="320"/>
      <c r="RT156" s="320"/>
      <c r="RU156" s="320"/>
      <c r="RV156" s="320"/>
      <c r="RW156" s="320"/>
      <c r="RX156" s="320"/>
      <c r="RY156" s="320"/>
      <c r="RZ156" s="320"/>
      <c r="SA156" s="320"/>
      <c r="SB156" s="320"/>
      <c r="SC156" s="320"/>
      <c r="SD156" s="320"/>
      <c r="SE156" s="320"/>
      <c r="SF156" s="320"/>
      <c r="SG156" s="320"/>
      <c r="SH156" s="320"/>
      <c r="SI156" s="320"/>
      <c r="SJ156" s="320"/>
      <c r="SK156" s="320"/>
      <c r="SL156" s="320"/>
      <c r="SM156" s="320"/>
      <c r="SN156" s="320"/>
      <c r="SO156" s="320"/>
      <c r="SP156" s="320"/>
      <c r="SQ156" s="320"/>
      <c r="SR156" s="320"/>
      <c r="SS156" s="320"/>
      <c r="ST156" s="320"/>
      <c r="SU156" s="320"/>
      <c r="SV156" s="320"/>
      <c r="SW156" s="320"/>
      <c r="SX156" s="320"/>
      <c r="SY156" s="320"/>
      <c r="SZ156" s="320"/>
      <c r="TA156" s="320"/>
      <c r="TB156" s="320"/>
      <c r="TC156" s="320"/>
      <c r="TD156" s="320"/>
      <c r="TE156" s="320"/>
      <c r="TF156" s="320"/>
      <c r="TG156" s="320"/>
      <c r="TH156" s="320"/>
      <c r="TI156" s="320"/>
      <c r="TJ156" s="320"/>
      <c r="TK156" s="320"/>
      <c r="TL156" s="320"/>
      <c r="TM156" s="320"/>
      <c r="TN156" s="320"/>
      <c r="TO156" s="320"/>
      <c r="TP156" s="320"/>
      <c r="TQ156" s="320"/>
      <c r="TR156" s="320"/>
      <c r="TS156" s="320"/>
      <c r="TT156" s="320"/>
      <c r="TU156" s="320"/>
      <c r="TV156" s="320"/>
      <c r="TW156" s="320"/>
      <c r="TX156" s="320"/>
      <c r="TY156" s="320"/>
      <c r="TZ156" s="320"/>
      <c r="UA156" s="320"/>
      <c r="UB156" s="320"/>
      <c r="UC156" s="320"/>
      <c r="UD156" s="320"/>
    </row>
    <row r="157" spans="1:550">
      <c r="A157" s="28" t="s">
        <v>656</v>
      </c>
      <c r="B157" s="28" t="s">
        <v>633</v>
      </c>
      <c r="C157" s="29" t="s">
        <v>242</v>
      </c>
      <c r="D157" s="29" t="s">
        <v>264</v>
      </c>
      <c r="E157" s="105" t="s">
        <v>186</v>
      </c>
      <c r="F157" s="31">
        <v>12</v>
      </c>
      <c r="G157" s="320">
        <v>149930</v>
      </c>
      <c r="H157" s="320">
        <v>66545</v>
      </c>
      <c r="I157" s="320">
        <v>5000</v>
      </c>
      <c r="J157" s="320">
        <v>17821</v>
      </c>
      <c r="K157" s="320">
        <v>322871</v>
      </c>
      <c r="L157" s="320">
        <v>347531</v>
      </c>
      <c r="M157" s="320">
        <v>52670</v>
      </c>
      <c r="N157" s="320">
        <v>15093</v>
      </c>
      <c r="O157" s="320">
        <v>-8469</v>
      </c>
      <c r="P157" s="320">
        <v>6624</v>
      </c>
      <c r="Q157" s="320">
        <v>-4386</v>
      </c>
      <c r="R157" s="320">
        <v>2238</v>
      </c>
      <c r="S157" s="320">
        <v>54908</v>
      </c>
      <c r="T157" s="320">
        <v>800</v>
      </c>
      <c r="U157" s="320">
        <v>-2353</v>
      </c>
      <c r="V157" s="320">
        <v>1675</v>
      </c>
      <c r="W157" s="320">
        <v>-678</v>
      </c>
      <c r="X157" s="320">
        <v>660</v>
      </c>
      <c r="Y157" s="320">
        <v>-18</v>
      </c>
      <c r="Z157" s="320">
        <v>782</v>
      </c>
      <c r="AA157" s="320">
        <v>1832</v>
      </c>
      <c r="AB157" s="320">
        <v>-44</v>
      </c>
      <c r="AC157" s="320">
        <v>0</v>
      </c>
      <c r="AD157" s="320">
        <v>-44</v>
      </c>
      <c r="AE157" s="320">
        <v>1788</v>
      </c>
      <c r="AF157" s="320">
        <v>102</v>
      </c>
      <c r="AG157" s="320">
        <v>-15</v>
      </c>
      <c r="AH157" s="320">
        <v>87</v>
      </c>
      <c r="AI157" s="320">
        <v>19316</v>
      </c>
      <c r="AJ157" s="320">
        <v>4609</v>
      </c>
      <c r="AK157" s="320">
        <v>23925</v>
      </c>
      <c r="AL157" s="320">
        <v>1426</v>
      </c>
      <c r="AM157" s="320">
        <v>-192</v>
      </c>
      <c r="AN157" s="320">
        <v>1234</v>
      </c>
      <c r="AO157" s="320">
        <v>3802</v>
      </c>
      <c r="AP157" s="320">
        <v>-691</v>
      </c>
      <c r="AQ157" s="320">
        <v>3111</v>
      </c>
      <c r="AR157" s="320">
        <v>0</v>
      </c>
      <c r="AS157" s="320">
        <v>0</v>
      </c>
      <c r="AT157" s="320">
        <v>0</v>
      </c>
      <c r="AU157" s="320">
        <v>79948</v>
      </c>
      <c r="AV157" s="320">
        <v>12740</v>
      </c>
      <c r="AW157" s="320">
        <v>0</v>
      </c>
      <c r="AX157" s="320">
        <v>-6853</v>
      </c>
      <c r="AY157" s="320">
        <v>5887</v>
      </c>
      <c r="AZ157" s="320">
        <v>0</v>
      </c>
      <c r="BA157" s="320">
        <v>5887</v>
      </c>
      <c r="BB157" s="320">
        <v>85835</v>
      </c>
      <c r="BC157" s="320">
        <v>58698</v>
      </c>
      <c r="BD157" s="320">
        <v>21250</v>
      </c>
      <c r="BE157" s="320">
        <v>60035</v>
      </c>
      <c r="BF157" s="320">
        <v>25800</v>
      </c>
      <c r="BG157" s="320">
        <v>1337</v>
      </c>
      <c r="BH157" s="320">
        <v>4550</v>
      </c>
      <c r="BI157" s="320">
        <v>293465</v>
      </c>
      <c r="BJ157" s="320">
        <v>52034</v>
      </c>
      <c r="BK157" s="320">
        <v>6853</v>
      </c>
      <c r="BL157" s="320">
        <v>58887</v>
      </c>
      <c r="BM157" s="320">
        <v>58887</v>
      </c>
      <c r="BN157" s="320">
        <v>352352</v>
      </c>
      <c r="BO157" s="320">
        <v>153401</v>
      </c>
      <c r="BP157" s="320">
        <v>5952</v>
      </c>
      <c r="BQ157" s="320">
        <v>147449</v>
      </c>
      <c r="BR157" s="320">
        <v>30645</v>
      </c>
      <c r="BS157" s="320">
        <v>3924</v>
      </c>
      <c r="BT157" s="320">
        <v>26721</v>
      </c>
      <c r="BU157" s="320">
        <v>46375</v>
      </c>
      <c r="BV157" s="320">
        <v>37667</v>
      </c>
      <c r="BW157" s="320">
        <v>8708</v>
      </c>
      <c r="BX157" s="320">
        <v>20645</v>
      </c>
      <c r="BY157" s="320">
        <v>671</v>
      </c>
      <c r="BZ157" s="320">
        <v>19974</v>
      </c>
      <c r="CA157" s="320">
        <v>9214</v>
      </c>
      <c r="CB157" s="320">
        <v>7207</v>
      </c>
      <c r="CC157" s="320">
        <v>2007</v>
      </c>
      <c r="CD157" s="320">
        <v>25471</v>
      </c>
      <c r="CE157" s="320">
        <v>5667</v>
      </c>
      <c r="CF157" s="320">
        <v>19804</v>
      </c>
      <c r="CG157" s="320">
        <v>0</v>
      </c>
      <c r="CH157" s="320">
        <v>0</v>
      </c>
      <c r="CI157" s="320">
        <v>0</v>
      </c>
      <c r="CJ157" s="320">
        <v>100938</v>
      </c>
      <c r="CK157" s="320">
        <v>18827</v>
      </c>
      <c r="CL157" s="320">
        <v>82111</v>
      </c>
      <c r="CM157" s="320">
        <v>0</v>
      </c>
      <c r="CN157" s="320">
        <v>0</v>
      </c>
      <c r="CO157" s="320">
        <v>0</v>
      </c>
      <c r="CP157" s="320">
        <v>3988</v>
      </c>
      <c r="CQ157" s="320">
        <v>1771</v>
      </c>
      <c r="CR157" s="320">
        <v>2217</v>
      </c>
      <c r="CS157" s="320">
        <v>4343</v>
      </c>
      <c r="CT157" s="320">
        <v>0</v>
      </c>
      <c r="CU157" s="320">
        <v>4343</v>
      </c>
      <c r="CV157" s="320">
        <v>0</v>
      </c>
      <c r="CW157" s="320">
        <v>0</v>
      </c>
      <c r="CX157" s="320">
        <v>0</v>
      </c>
      <c r="CY157" s="320"/>
      <c r="CZ157" s="320"/>
      <c r="DA157" s="320"/>
      <c r="DB157" s="320"/>
      <c r="DC157" s="320"/>
      <c r="DD157" s="320">
        <v>0</v>
      </c>
      <c r="DE157" s="320"/>
      <c r="DF157" s="320"/>
      <c r="DG157" s="320">
        <v>1093</v>
      </c>
      <c r="DH157" s="320"/>
      <c r="DI157" s="320">
        <v>1093</v>
      </c>
      <c r="DJ157" s="320">
        <v>0</v>
      </c>
      <c r="DK157" s="320">
        <v>3807</v>
      </c>
      <c r="DL157" s="320">
        <v>453</v>
      </c>
      <c r="DM157" s="320">
        <v>3354</v>
      </c>
      <c r="DN157" s="320">
        <v>399920</v>
      </c>
      <c r="DO157" s="320">
        <v>82139</v>
      </c>
      <c r="DP157" s="320">
        <v>317781</v>
      </c>
      <c r="DQ157" s="320">
        <v>31538</v>
      </c>
      <c r="DR157" s="320">
        <v>26928</v>
      </c>
      <c r="DS157" s="320">
        <v>4610</v>
      </c>
      <c r="DT157" s="320">
        <v>431458</v>
      </c>
      <c r="DU157" s="320">
        <v>109067</v>
      </c>
      <c r="DV157" s="320">
        <v>322391</v>
      </c>
      <c r="DW157" s="320">
        <v>-1239</v>
      </c>
      <c r="DX157" s="320">
        <v>0</v>
      </c>
      <c r="DY157" s="320">
        <v>-1239</v>
      </c>
      <c r="DZ157" s="320">
        <v>595</v>
      </c>
      <c r="EA157" s="320">
        <v>17808</v>
      </c>
      <c r="EB157" s="320">
        <v>455</v>
      </c>
      <c r="EC157" s="320">
        <v>5677</v>
      </c>
      <c r="ED157" s="320">
        <v>1152</v>
      </c>
      <c r="EE157" s="320">
        <v>0</v>
      </c>
      <c r="EF157" s="320">
        <v>21283</v>
      </c>
      <c r="EG157" s="320">
        <v>194219</v>
      </c>
      <c r="EH157" s="320">
        <v>59158</v>
      </c>
      <c r="EI157" s="320">
        <v>69494</v>
      </c>
      <c r="EJ157" s="320">
        <v>34782</v>
      </c>
      <c r="EK157" s="320">
        <v>357653</v>
      </c>
      <c r="EL157" s="320">
        <v>12740</v>
      </c>
      <c r="EM157" s="320">
        <v>19396</v>
      </c>
      <c r="EN157" s="320">
        <v>0</v>
      </c>
      <c r="EO157" s="320">
        <v>32638</v>
      </c>
      <c r="EP157" s="320">
        <v>0</v>
      </c>
      <c r="EQ157" s="320">
        <v>64774</v>
      </c>
      <c r="ER157" s="323">
        <f t="shared" si="65"/>
        <v>454943</v>
      </c>
      <c r="ES157" s="323">
        <f t="shared" si="51"/>
        <v>467683</v>
      </c>
      <c r="ET157" s="323">
        <f t="shared" si="52"/>
        <v>467683</v>
      </c>
      <c r="EU157" s="323">
        <f t="shared" si="60"/>
        <v>-12740</v>
      </c>
      <c r="EV157" s="323">
        <f t="shared" si="53"/>
        <v>110030</v>
      </c>
      <c r="EW157" s="323">
        <f t="shared" si="54"/>
        <v>83102</v>
      </c>
      <c r="EX157" s="323">
        <f t="shared" si="55"/>
        <v>83102</v>
      </c>
      <c r="EY157" s="323">
        <f t="shared" si="56"/>
        <v>82111</v>
      </c>
      <c r="EZ157" s="323">
        <f t="shared" si="57"/>
        <v>77913</v>
      </c>
      <c r="FA157" s="323">
        <f t="shared" si="58"/>
        <v>64595</v>
      </c>
      <c r="FB157" s="323">
        <f t="shared" si="61"/>
        <v>13318</v>
      </c>
      <c r="FC157" s="320">
        <v>270736</v>
      </c>
      <c r="FD157" s="320">
        <v>443514</v>
      </c>
      <c r="FE157" s="320">
        <v>15461</v>
      </c>
      <c r="FF157" s="320">
        <v>136085</v>
      </c>
      <c r="FG157" s="320">
        <v>9572</v>
      </c>
      <c r="FH157" s="320">
        <v>18</v>
      </c>
      <c r="FI157" s="320">
        <v>20195</v>
      </c>
      <c r="FJ157" s="320">
        <v>895581</v>
      </c>
      <c r="FK157" s="320">
        <v>26289</v>
      </c>
      <c r="FL157" s="320">
        <v>17558</v>
      </c>
      <c r="FM157" s="320">
        <v>61</v>
      </c>
      <c r="FN157" s="320">
        <v>2188</v>
      </c>
      <c r="FO157" s="320">
        <v>0</v>
      </c>
      <c r="FP157" s="320">
        <v>366</v>
      </c>
      <c r="FQ157" s="320">
        <v>942043</v>
      </c>
      <c r="FR157" s="320">
        <v>45120</v>
      </c>
      <c r="FS157" s="320">
        <v>0</v>
      </c>
      <c r="FT157" s="320">
        <v>895</v>
      </c>
      <c r="FU157" s="320">
        <v>0</v>
      </c>
      <c r="FV157" s="320">
        <v>384</v>
      </c>
      <c r="FW157" s="320">
        <v>30679</v>
      </c>
      <c r="FX157" s="320">
        <v>8036</v>
      </c>
      <c r="FY157" s="320">
        <v>85114</v>
      </c>
      <c r="FZ157" s="320">
        <v>1027157</v>
      </c>
      <c r="GA157" s="320">
        <v>0</v>
      </c>
      <c r="GB157" s="320">
        <v>13492</v>
      </c>
      <c r="GC157" s="320">
        <v>55665</v>
      </c>
      <c r="GD157" s="320">
        <v>178</v>
      </c>
      <c r="GE157" s="320">
        <v>0</v>
      </c>
      <c r="GF157" s="320">
        <v>0</v>
      </c>
      <c r="GG157" s="320">
        <v>69335</v>
      </c>
      <c r="GH157" s="320">
        <v>0</v>
      </c>
      <c r="GI157" s="320">
        <v>1756</v>
      </c>
      <c r="GJ157" s="320">
        <v>161821</v>
      </c>
      <c r="GK157" s="320">
        <v>238183</v>
      </c>
      <c r="GL157" s="320">
        <v>117875</v>
      </c>
      <c r="GM157" s="320">
        <v>0</v>
      </c>
      <c r="GN157" s="320">
        <v>0</v>
      </c>
      <c r="GO157" s="320">
        <v>519635</v>
      </c>
      <c r="GP157" s="320">
        <v>438187</v>
      </c>
      <c r="GQ157" s="320">
        <v>85835</v>
      </c>
      <c r="GR157" s="320">
        <v>352352</v>
      </c>
      <c r="GS157" s="320">
        <v>438187</v>
      </c>
      <c r="GT157" s="320">
        <v>270736</v>
      </c>
      <c r="GU157" s="320">
        <v>30679</v>
      </c>
      <c r="GV157" s="325">
        <f t="shared" si="62"/>
        <v>369550</v>
      </c>
      <c r="GW157" s="325">
        <f t="shared" si="63"/>
        <v>53156</v>
      </c>
      <c r="GX157" s="325">
        <f t="shared" si="64"/>
        <v>316394</v>
      </c>
      <c r="GY157" s="320">
        <v>16956</v>
      </c>
      <c r="GZ157" s="320">
        <v>13914</v>
      </c>
      <c r="HA157" s="320">
        <v>3042</v>
      </c>
      <c r="HB157" s="323">
        <f t="shared" si="59"/>
        <v>34764</v>
      </c>
      <c r="HC157" s="320"/>
      <c r="HD157" s="320"/>
      <c r="HE157" s="320"/>
      <c r="HF157" s="320"/>
      <c r="HG157" s="320"/>
      <c r="HH157" s="320"/>
      <c r="HI157" s="320"/>
      <c r="HJ157" s="320"/>
      <c r="HK157" s="320"/>
      <c r="HL157" s="320"/>
      <c r="HM157" s="320"/>
      <c r="HN157" s="320"/>
      <c r="HO157" s="320"/>
      <c r="HP157" s="320"/>
      <c r="HQ157" s="320"/>
      <c r="HR157" s="320"/>
      <c r="HS157" s="320"/>
      <c r="HT157" s="320"/>
      <c r="HU157" s="320"/>
      <c r="HV157" s="320"/>
      <c r="HW157" s="320"/>
      <c r="HX157" s="320"/>
      <c r="HY157" s="320"/>
      <c r="HZ157" s="320"/>
      <c r="IA157" s="320"/>
      <c r="IB157" s="320"/>
      <c r="IC157" s="320"/>
      <c r="ID157" s="320"/>
      <c r="IE157" s="320"/>
      <c r="IF157" s="320"/>
      <c r="IG157" s="320"/>
      <c r="IH157" s="320"/>
      <c r="II157" s="320"/>
      <c r="IJ157" s="320"/>
      <c r="IK157" s="320"/>
      <c r="IL157" s="320"/>
      <c r="IM157" s="320"/>
      <c r="IN157" s="320"/>
      <c r="IO157" s="320"/>
      <c r="IP157" s="320"/>
      <c r="IQ157" s="320"/>
      <c r="IR157" s="320"/>
      <c r="IS157" s="320"/>
      <c r="IT157" s="320"/>
      <c r="IU157" s="320"/>
      <c r="IV157" s="320"/>
      <c r="IW157" s="320"/>
      <c r="IX157" s="320"/>
      <c r="IY157" s="320"/>
      <c r="IZ157" s="320"/>
      <c r="JA157" s="320"/>
      <c r="JB157" s="320"/>
      <c r="JC157" s="320"/>
      <c r="JD157" s="320"/>
      <c r="JE157" s="320"/>
      <c r="JF157" s="320"/>
      <c r="JG157" s="320"/>
      <c r="JH157" s="320"/>
      <c r="JI157" s="320"/>
      <c r="JJ157" s="320"/>
      <c r="JK157" s="320"/>
      <c r="JL157" s="320"/>
      <c r="JM157" s="320"/>
      <c r="JN157" s="320"/>
      <c r="JO157" s="320"/>
      <c r="JP157" s="320"/>
      <c r="JQ157" s="320"/>
      <c r="JR157" s="320"/>
      <c r="JS157" s="320"/>
      <c r="JT157" s="320"/>
      <c r="JU157" s="320"/>
      <c r="JV157" s="320"/>
      <c r="JW157" s="320"/>
      <c r="JX157" s="320"/>
      <c r="JY157" s="320"/>
      <c r="JZ157" s="320"/>
      <c r="KA157" s="320"/>
      <c r="KB157" s="320"/>
      <c r="KC157" s="320"/>
      <c r="KD157" s="320"/>
      <c r="KE157" s="320"/>
      <c r="KF157" s="320"/>
      <c r="KG157" s="320"/>
      <c r="KH157" s="320"/>
      <c r="KI157" s="320"/>
      <c r="KJ157" s="320"/>
      <c r="KK157" s="320"/>
      <c r="KL157" s="320"/>
      <c r="KM157" s="320"/>
      <c r="KN157" s="320"/>
      <c r="KO157" s="320"/>
      <c r="KP157" s="320"/>
      <c r="KQ157" s="320"/>
      <c r="KR157" s="320"/>
      <c r="KS157" s="320"/>
      <c r="KT157" s="320"/>
      <c r="KU157" s="320"/>
      <c r="KV157" s="320"/>
      <c r="KW157" s="320"/>
      <c r="KX157" s="320"/>
      <c r="KY157" s="320"/>
      <c r="KZ157" s="320"/>
      <c r="LA157" s="320"/>
      <c r="LB157" s="320"/>
      <c r="LC157" s="320"/>
      <c r="LD157" s="320"/>
      <c r="LE157" s="320"/>
      <c r="LF157" s="320"/>
      <c r="LG157" s="320"/>
      <c r="LH157" s="320"/>
      <c r="LI157" s="320"/>
      <c r="LJ157" s="320"/>
      <c r="LK157" s="320"/>
      <c r="LL157" s="320"/>
      <c r="LM157" s="320"/>
      <c r="LN157" s="320"/>
      <c r="LO157" s="320"/>
      <c r="LP157" s="320"/>
      <c r="LQ157" s="320"/>
      <c r="LR157" s="320"/>
      <c r="LS157" s="320"/>
      <c r="LT157" s="320"/>
      <c r="LU157" s="320"/>
      <c r="LV157" s="320"/>
      <c r="LW157" s="320"/>
      <c r="LX157" s="320"/>
      <c r="LY157" s="320"/>
      <c r="LZ157" s="320"/>
      <c r="MA157" s="320"/>
      <c r="MB157" s="320"/>
      <c r="MC157" s="320"/>
      <c r="MD157" s="320"/>
      <c r="ME157" s="320"/>
      <c r="MF157" s="320"/>
      <c r="MG157" s="320"/>
      <c r="MH157" s="320"/>
      <c r="MI157" s="320"/>
      <c r="MJ157" s="320"/>
      <c r="MK157" s="320"/>
      <c r="ML157" s="320"/>
      <c r="MM157" s="320"/>
      <c r="MN157" s="320"/>
      <c r="MO157" s="320"/>
      <c r="MP157" s="320"/>
      <c r="MQ157" s="320"/>
      <c r="MR157" s="320"/>
      <c r="MS157" s="320"/>
      <c r="MT157" s="320"/>
      <c r="MU157" s="320"/>
      <c r="MV157" s="320"/>
      <c r="MW157" s="320"/>
      <c r="MX157" s="320"/>
      <c r="MY157" s="320"/>
      <c r="MZ157" s="320"/>
      <c r="NA157" s="320"/>
      <c r="NB157" s="320"/>
      <c r="NC157" s="320"/>
      <c r="ND157" s="320"/>
      <c r="NE157" s="320"/>
      <c r="NF157" s="320"/>
      <c r="NG157" s="320"/>
      <c r="NH157" s="320"/>
      <c r="NI157" s="320"/>
      <c r="NJ157" s="320"/>
      <c r="NK157" s="320"/>
      <c r="NL157" s="320"/>
      <c r="NM157" s="320"/>
      <c r="NN157" s="320"/>
      <c r="NO157" s="320"/>
      <c r="NP157" s="320"/>
      <c r="NQ157" s="320"/>
      <c r="NR157" s="320"/>
      <c r="NS157" s="320"/>
      <c r="NT157" s="320"/>
      <c r="NU157" s="320"/>
      <c r="NV157" s="320"/>
      <c r="NW157" s="320"/>
      <c r="NX157" s="320"/>
      <c r="NY157" s="320"/>
      <c r="NZ157" s="320"/>
      <c r="OA157" s="320"/>
      <c r="OB157" s="320"/>
      <c r="OC157" s="320"/>
      <c r="OD157" s="320"/>
      <c r="OE157" s="320"/>
      <c r="OF157" s="320"/>
      <c r="OG157" s="320"/>
      <c r="OH157" s="320"/>
      <c r="OI157" s="320"/>
      <c r="OJ157" s="320"/>
      <c r="OK157" s="320"/>
      <c r="OL157" s="320"/>
      <c r="OM157" s="320"/>
      <c r="ON157" s="320"/>
      <c r="OO157" s="320"/>
      <c r="OP157" s="320"/>
      <c r="OQ157" s="320"/>
      <c r="OR157" s="320"/>
      <c r="OS157" s="320"/>
      <c r="OT157" s="320"/>
      <c r="OU157" s="320"/>
      <c r="OV157" s="320"/>
      <c r="OW157" s="320"/>
      <c r="OX157" s="320"/>
      <c r="OY157" s="320"/>
      <c r="OZ157" s="320"/>
      <c r="PA157" s="320"/>
      <c r="PB157" s="320"/>
      <c r="PC157" s="320"/>
      <c r="PD157" s="320"/>
      <c r="PE157" s="320"/>
      <c r="PF157" s="320"/>
      <c r="PG157" s="320"/>
      <c r="PH157" s="320"/>
      <c r="PI157" s="320"/>
      <c r="PJ157" s="320"/>
      <c r="PK157" s="320"/>
      <c r="PL157" s="320"/>
      <c r="PM157" s="320"/>
      <c r="PN157" s="320"/>
      <c r="PO157" s="320"/>
      <c r="PP157" s="320"/>
      <c r="PQ157" s="320"/>
      <c r="PR157" s="320"/>
      <c r="PS157" s="320"/>
      <c r="PT157" s="320"/>
      <c r="PU157" s="320"/>
      <c r="PV157" s="320"/>
      <c r="PW157" s="320"/>
      <c r="PX157" s="320"/>
      <c r="PY157" s="320"/>
      <c r="PZ157" s="320"/>
      <c r="QA157" s="320"/>
      <c r="QB157" s="320"/>
      <c r="QC157" s="320"/>
      <c r="QD157" s="320"/>
      <c r="QE157" s="320"/>
      <c r="QF157" s="320"/>
      <c r="QG157" s="320"/>
      <c r="QH157" s="320"/>
      <c r="QI157" s="320"/>
      <c r="QJ157" s="320"/>
      <c r="QK157" s="320"/>
      <c r="QL157" s="320"/>
      <c r="QM157" s="320"/>
      <c r="QN157" s="320"/>
      <c r="QO157" s="320"/>
      <c r="QP157" s="320"/>
      <c r="QQ157" s="320"/>
      <c r="QR157" s="320"/>
      <c r="QS157" s="320"/>
      <c r="QT157" s="320"/>
      <c r="QU157" s="320"/>
      <c r="QV157" s="320"/>
      <c r="QW157" s="320"/>
      <c r="QX157" s="320"/>
      <c r="QY157" s="320"/>
      <c r="QZ157" s="320"/>
      <c r="RA157" s="320"/>
      <c r="RB157" s="320"/>
      <c r="RC157" s="320"/>
      <c r="RD157" s="320"/>
      <c r="RE157" s="320"/>
      <c r="RF157" s="320"/>
      <c r="RG157" s="320"/>
      <c r="RH157" s="320"/>
      <c r="RI157" s="320"/>
      <c r="RJ157" s="320"/>
      <c r="RK157" s="320"/>
      <c r="RL157" s="320"/>
      <c r="RM157" s="320"/>
      <c r="RN157" s="320"/>
      <c r="RO157" s="320"/>
      <c r="RP157" s="320"/>
      <c r="RQ157" s="320"/>
      <c r="RR157" s="320"/>
      <c r="RS157" s="320"/>
      <c r="RT157" s="320"/>
      <c r="RU157" s="320"/>
      <c r="RV157" s="320"/>
      <c r="RW157" s="320"/>
      <c r="RX157" s="320"/>
      <c r="RY157" s="320"/>
      <c r="RZ157" s="320"/>
      <c r="SA157" s="320"/>
      <c r="SB157" s="320"/>
      <c r="SC157" s="320"/>
      <c r="SD157" s="320"/>
      <c r="SE157" s="320"/>
      <c r="SF157" s="320"/>
      <c r="SG157" s="320"/>
      <c r="SH157" s="320"/>
      <c r="SI157" s="320"/>
      <c r="SJ157" s="320"/>
      <c r="SK157" s="320"/>
      <c r="SL157" s="320"/>
      <c r="SM157" s="320"/>
      <c r="SN157" s="320"/>
      <c r="SO157" s="320"/>
      <c r="SP157" s="320"/>
      <c r="SQ157" s="320"/>
      <c r="SR157" s="320"/>
      <c r="SS157" s="320"/>
      <c r="ST157" s="320"/>
      <c r="SU157" s="320"/>
      <c r="SV157" s="320"/>
      <c r="SW157" s="320"/>
      <c r="SX157" s="320"/>
      <c r="SY157" s="320"/>
      <c r="SZ157" s="320"/>
      <c r="TA157" s="320"/>
      <c r="TB157" s="320"/>
      <c r="TC157" s="320"/>
      <c r="TD157" s="320"/>
      <c r="TE157" s="320"/>
      <c r="TF157" s="320"/>
      <c r="TG157" s="320"/>
      <c r="TH157" s="320"/>
      <c r="TI157" s="320"/>
      <c r="TJ157" s="320"/>
      <c r="TK157" s="320"/>
      <c r="TL157" s="320"/>
      <c r="TM157" s="320"/>
      <c r="TN157" s="320"/>
      <c r="TO157" s="320"/>
      <c r="TP157" s="320"/>
      <c r="TQ157" s="320"/>
      <c r="TR157" s="320"/>
      <c r="TS157" s="320"/>
      <c r="TT157" s="320"/>
      <c r="TU157" s="320"/>
      <c r="TV157" s="320"/>
      <c r="TW157" s="320"/>
      <c r="TX157" s="320"/>
      <c r="TY157" s="320"/>
      <c r="TZ157" s="320"/>
      <c r="UA157" s="320"/>
      <c r="UB157" s="320"/>
      <c r="UC157" s="320"/>
      <c r="UD157" s="320"/>
    </row>
    <row r="158" spans="1:550">
      <c r="A158" s="28" t="s">
        <v>657</v>
      </c>
      <c r="B158" s="28" t="s">
        <v>633</v>
      </c>
      <c r="C158" s="29" t="s">
        <v>242</v>
      </c>
      <c r="D158" s="29" t="s">
        <v>265</v>
      </c>
      <c r="E158" s="105" t="s">
        <v>186</v>
      </c>
      <c r="F158" s="31">
        <v>12</v>
      </c>
      <c r="G158" s="320">
        <v>174560</v>
      </c>
      <c r="H158" s="320">
        <v>83245</v>
      </c>
      <c r="I158" s="320">
        <v>6700</v>
      </c>
      <c r="J158" s="320">
        <v>23232</v>
      </c>
      <c r="K158" s="320">
        <v>380844</v>
      </c>
      <c r="L158" s="320">
        <v>427022</v>
      </c>
      <c r="M158" s="320">
        <v>58854</v>
      </c>
      <c r="N158" s="320">
        <v>19079</v>
      </c>
      <c r="O158" s="320">
        <v>14140</v>
      </c>
      <c r="P158" s="320">
        <v>33219</v>
      </c>
      <c r="Q158" s="320">
        <v>-30695</v>
      </c>
      <c r="R158" s="320">
        <v>2524</v>
      </c>
      <c r="S158" s="320">
        <v>61378</v>
      </c>
      <c r="T158" s="320">
        <v>10645</v>
      </c>
      <c r="U158" s="320">
        <v>-15081</v>
      </c>
      <c r="V158" s="320">
        <v>17764</v>
      </c>
      <c r="W158" s="320">
        <v>2683</v>
      </c>
      <c r="X158" s="320">
        <v>-3089</v>
      </c>
      <c r="Y158" s="320">
        <v>-406</v>
      </c>
      <c r="Z158" s="320">
        <v>10239</v>
      </c>
      <c r="AA158" s="320">
        <v>3760</v>
      </c>
      <c r="AB158" s="320">
        <v>356</v>
      </c>
      <c r="AC158" s="320">
        <v>0</v>
      </c>
      <c r="AD158" s="320">
        <v>356</v>
      </c>
      <c r="AE158" s="320">
        <v>4116</v>
      </c>
      <c r="AF158" s="320">
        <v>0</v>
      </c>
      <c r="AG158" s="320">
        <v>0</v>
      </c>
      <c r="AH158" s="320">
        <v>0</v>
      </c>
      <c r="AI158" s="320">
        <v>29006</v>
      </c>
      <c r="AJ158" s="320">
        <v>33782</v>
      </c>
      <c r="AK158" s="320">
        <v>62788</v>
      </c>
      <c r="AL158" s="320">
        <v>310</v>
      </c>
      <c r="AM158" s="320">
        <v>2</v>
      </c>
      <c r="AN158" s="320">
        <v>312</v>
      </c>
      <c r="AO158" s="320">
        <v>2543</v>
      </c>
      <c r="AP158" s="320">
        <v>0</v>
      </c>
      <c r="AQ158" s="320">
        <v>2543</v>
      </c>
      <c r="AR158" s="320">
        <v>0</v>
      </c>
      <c r="AS158" s="320">
        <v>0</v>
      </c>
      <c r="AT158" s="320">
        <v>0</v>
      </c>
      <c r="AU158" s="320">
        <v>105118</v>
      </c>
      <c r="AV158" s="320">
        <v>3998</v>
      </c>
      <c r="AW158" s="320">
        <v>0</v>
      </c>
      <c r="AX158" s="320">
        <v>32260</v>
      </c>
      <c r="AY158" s="320">
        <v>36258</v>
      </c>
      <c r="AZ158" s="320">
        <v>0</v>
      </c>
      <c r="BA158" s="320">
        <v>36258</v>
      </c>
      <c r="BB158" s="320">
        <v>141376</v>
      </c>
      <c r="BC158" s="320">
        <v>72352</v>
      </c>
      <c r="BD158" s="320">
        <v>32766</v>
      </c>
      <c r="BE158" s="320">
        <v>74472</v>
      </c>
      <c r="BF158" s="320">
        <v>66904</v>
      </c>
      <c r="BG158" s="320">
        <v>2120</v>
      </c>
      <c r="BH158" s="320">
        <v>34138</v>
      </c>
      <c r="BI158" s="320">
        <v>533395</v>
      </c>
      <c r="BJ158" s="320">
        <v>208498</v>
      </c>
      <c r="BK158" s="320">
        <v>-32260</v>
      </c>
      <c r="BL158" s="320">
        <v>176238</v>
      </c>
      <c r="BM158" s="320">
        <v>176238</v>
      </c>
      <c r="BN158" s="320">
        <v>709633</v>
      </c>
      <c r="BO158" s="320">
        <v>182596</v>
      </c>
      <c r="BP158" s="320">
        <v>22623</v>
      </c>
      <c r="BQ158" s="320">
        <v>159973</v>
      </c>
      <c r="BR158" s="320">
        <v>32994</v>
      </c>
      <c r="BS158" s="320">
        <v>11031</v>
      </c>
      <c r="BT158" s="320">
        <v>21963</v>
      </c>
      <c r="BU158" s="320">
        <v>77746</v>
      </c>
      <c r="BV158" s="320">
        <v>71060</v>
      </c>
      <c r="BW158" s="320">
        <v>6686</v>
      </c>
      <c r="BX158" s="320">
        <v>21709</v>
      </c>
      <c r="BY158" s="320">
        <v>2375</v>
      </c>
      <c r="BZ158" s="320">
        <v>19334</v>
      </c>
      <c r="CA158" s="320">
        <v>14804</v>
      </c>
      <c r="CB158" s="320">
        <v>8589</v>
      </c>
      <c r="CC158" s="320">
        <v>6215</v>
      </c>
      <c r="CD158" s="320">
        <v>25016</v>
      </c>
      <c r="CE158" s="320">
        <v>5801</v>
      </c>
      <c r="CF158" s="320">
        <v>19215</v>
      </c>
      <c r="CG158" s="320">
        <v>0</v>
      </c>
      <c r="CH158" s="320">
        <v>0</v>
      </c>
      <c r="CI158" s="320">
        <v>0</v>
      </c>
      <c r="CJ158" s="320">
        <v>146859</v>
      </c>
      <c r="CK158" s="320">
        <v>45057</v>
      </c>
      <c r="CL158" s="320">
        <v>101802</v>
      </c>
      <c r="CM158" s="320">
        <v>0</v>
      </c>
      <c r="CN158" s="320">
        <v>0</v>
      </c>
      <c r="CO158" s="320">
        <v>0</v>
      </c>
      <c r="CP158" s="320">
        <v>19465</v>
      </c>
      <c r="CQ158" s="320">
        <v>6882</v>
      </c>
      <c r="CR158" s="320">
        <v>12583</v>
      </c>
      <c r="CS158" s="320">
        <v>13464</v>
      </c>
      <c r="CT158" s="320">
        <v>4182</v>
      </c>
      <c r="CU158" s="320">
        <v>9282</v>
      </c>
      <c r="CV158" s="320">
        <v>0</v>
      </c>
      <c r="CW158" s="320">
        <v>81</v>
      </c>
      <c r="CX158" s="320">
        <v>-81</v>
      </c>
      <c r="CY158" s="320"/>
      <c r="CZ158" s="320"/>
      <c r="DA158" s="320"/>
      <c r="DB158" s="320"/>
      <c r="DC158" s="320"/>
      <c r="DD158" s="320">
        <v>0</v>
      </c>
      <c r="DE158" s="320"/>
      <c r="DF158" s="320"/>
      <c r="DG158" s="320">
        <v>0</v>
      </c>
      <c r="DH158" s="320"/>
      <c r="DI158" s="320">
        <v>0</v>
      </c>
      <c r="DJ158" s="320">
        <v>0</v>
      </c>
      <c r="DK158" s="320">
        <v>0</v>
      </c>
      <c r="DL158" s="320">
        <v>0</v>
      </c>
      <c r="DM158" s="320">
        <v>0</v>
      </c>
      <c r="DN158" s="320">
        <v>534653</v>
      </c>
      <c r="DO158" s="320">
        <v>177681</v>
      </c>
      <c r="DP158" s="320">
        <v>356972</v>
      </c>
      <c r="DQ158" s="320">
        <v>56956</v>
      </c>
      <c r="DR158" s="320">
        <v>48490</v>
      </c>
      <c r="DS158" s="320">
        <v>8466</v>
      </c>
      <c r="DT158" s="320">
        <v>591609</v>
      </c>
      <c r="DU158" s="320">
        <v>226171</v>
      </c>
      <c r="DV158" s="320">
        <v>365438</v>
      </c>
      <c r="DW158" s="320">
        <v>-1127</v>
      </c>
      <c r="DX158" s="320">
        <v>0</v>
      </c>
      <c r="DY158" s="320">
        <v>-1127</v>
      </c>
      <c r="DZ158" s="320">
        <v>1668</v>
      </c>
      <c r="EA158" s="320">
        <v>21477</v>
      </c>
      <c r="EB158" s="320">
        <v>1625</v>
      </c>
      <c r="EC158" s="320">
        <v>10222</v>
      </c>
      <c r="ED158" s="320">
        <v>112</v>
      </c>
      <c r="EE158" s="320">
        <v>0</v>
      </c>
      <c r="EF158" s="320">
        <v>28294</v>
      </c>
      <c r="EG158" s="320">
        <v>211713</v>
      </c>
      <c r="EH158" s="320">
        <v>102983</v>
      </c>
      <c r="EI158" s="320">
        <v>66148</v>
      </c>
      <c r="EJ158" s="320">
        <v>18013</v>
      </c>
      <c r="EK158" s="320">
        <v>398857</v>
      </c>
      <c r="EL158" s="320">
        <v>3998</v>
      </c>
      <c r="EM158" s="320">
        <v>87860</v>
      </c>
      <c r="EN158" s="320">
        <v>-86</v>
      </c>
      <c r="EO158" s="320">
        <v>120724</v>
      </c>
      <c r="EP158" s="320">
        <v>0</v>
      </c>
      <c r="EQ158" s="320">
        <v>212496</v>
      </c>
      <c r="ER158" s="323">
        <f t="shared" si="65"/>
        <v>623308</v>
      </c>
      <c r="ES158" s="323">
        <f t="shared" si="51"/>
        <v>627306</v>
      </c>
      <c r="ET158" s="323">
        <f t="shared" si="52"/>
        <v>627225</v>
      </c>
      <c r="EU158" s="323">
        <f t="shared" si="60"/>
        <v>-3917</v>
      </c>
      <c r="EV158" s="323">
        <f t="shared" si="53"/>
        <v>228449</v>
      </c>
      <c r="EW158" s="323">
        <f t="shared" si="54"/>
        <v>179959</v>
      </c>
      <c r="EX158" s="323">
        <f t="shared" si="55"/>
        <v>179878</v>
      </c>
      <c r="EY158" s="323">
        <f t="shared" si="56"/>
        <v>101802</v>
      </c>
      <c r="EZ158" s="323">
        <f t="shared" si="57"/>
        <v>134702</v>
      </c>
      <c r="FA158" s="323">
        <f t="shared" si="58"/>
        <v>119550</v>
      </c>
      <c r="FB158" s="323">
        <f t="shared" si="61"/>
        <v>15152</v>
      </c>
      <c r="FC158" s="320">
        <v>527434</v>
      </c>
      <c r="FD158" s="320">
        <v>260223</v>
      </c>
      <c r="FE158" s="320">
        <v>279731</v>
      </c>
      <c r="FF158" s="320">
        <v>152500</v>
      </c>
      <c r="FG158" s="320">
        <v>0</v>
      </c>
      <c r="FH158" s="320">
        <v>25786</v>
      </c>
      <c r="FI158" s="320">
        <v>15028</v>
      </c>
      <c r="FJ158" s="320">
        <v>1260702</v>
      </c>
      <c r="FK158" s="320">
        <v>38977</v>
      </c>
      <c r="FL158" s="320">
        <v>1957</v>
      </c>
      <c r="FM158" s="320">
        <v>829</v>
      </c>
      <c r="FN158" s="320">
        <v>0</v>
      </c>
      <c r="FO158" s="320">
        <v>3117</v>
      </c>
      <c r="FP158" s="320">
        <v>5730</v>
      </c>
      <c r="FQ158" s="320">
        <v>1311312</v>
      </c>
      <c r="FR158" s="320">
        <v>66897</v>
      </c>
      <c r="FS158" s="320">
        <v>468</v>
      </c>
      <c r="FT158" s="320">
        <v>744</v>
      </c>
      <c r="FU158" s="320">
        <v>0</v>
      </c>
      <c r="FV158" s="320">
        <v>768</v>
      </c>
      <c r="FW158" s="320">
        <v>31706</v>
      </c>
      <c r="FX158" s="320">
        <v>39396</v>
      </c>
      <c r="FY158" s="320">
        <v>139979</v>
      </c>
      <c r="FZ158" s="320">
        <v>1451291</v>
      </c>
      <c r="GA158" s="320">
        <v>0</v>
      </c>
      <c r="GB158" s="320">
        <v>55034</v>
      </c>
      <c r="GC158" s="320">
        <v>62519</v>
      </c>
      <c r="GD158" s="320">
        <v>7100</v>
      </c>
      <c r="GE158" s="320">
        <v>0</v>
      </c>
      <c r="GF158" s="320">
        <v>0</v>
      </c>
      <c r="GG158" s="320">
        <v>124653</v>
      </c>
      <c r="GH158" s="320">
        <v>0</v>
      </c>
      <c r="GI158" s="320">
        <v>5368</v>
      </c>
      <c r="GJ158" s="320">
        <v>212702</v>
      </c>
      <c r="GK158" s="320">
        <v>174799</v>
      </c>
      <c r="GL158" s="320">
        <v>79890</v>
      </c>
      <c r="GM158" s="320">
        <v>0</v>
      </c>
      <c r="GN158" s="320">
        <v>2870</v>
      </c>
      <c r="GO158" s="320">
        <v>475629</v>
      </c>
      <c r="GP158" s="320">
        <v>851009</v>
      </c>
      <c r="GQ158" s="320">
        <v>141376</v>
      </c>
      <c r="GR158" s="320">
        <v>709633</v>
      </c>
      <c r="GS158" s="320">
        <v>851009</v>
      </c>
      <c r="GT158" s="320">
        <v>527434</v>
      </c>
      <c r="GU158" s="320">
        <v>31706</v>
      </c>
      <c r="GV158" s="325">
        <f t="shared" si="62"/>
        <v>309723</v>
      </c>
      <c r="GW158" s="325">
        <f t="shared" si="63"/>
        <v>106293</v>
      </c>
      <c r="GX158" s="325">
        <f t="shared" si="64"/>
        <v>203430</v>
      </c>
      <c r="GY158" s="320">
        <v>21817</v>
      </c>
      <c r="GZ158" s="320">
        <v>8604</v>
      </c>
      <c r="HA158" s="320">
        <v>13213</v>
      </c>
      <c r="HB158" s="323">
        <f t="shared" si="59"/>
        <v>43294</v>
      </c>
      <c r="HC158" s="320"/>
      <c r="HD158" s="320"/>
      <c r="HE158" s="320"/>
      <c r="HF158" s="320"/>
      <c r="HG158" s="320"/>
      <c r="HH158" s="320"/>
      <c r="HI158" s="320"/>
      <c r="HJ158" s="320"/>
      <c r="HK158" s="320"/>
      <c r="HL158" s="320"/>
      <c r="HM158" s="320"/>
      <c r="HN158" s="320"/>
      <c r="HO158" s="320"/>
      <c r="HP158" s="320"/>
      <c r="HQ158" s="320"/>
      <c r="HR158" s="320"/>
      <c r="HS158" s="320"/>
      <c r="HT158" s="320"/>
      <c r="HU158" s="320"/>
      <c r="HV158" s="320"/>
      <c r="HW158" s="320"/>
      <c r="HX158" s="320"/>
      <c r="HY158" s="320"/>
      <c r="HZ158" s="320"/>
      <c r="IA158" s="320"/>
      <c r="IB158" s="320"/>
      <c r="IC158" s="320"/>
      <c r="ID158" s="320"/>
      <c r="IE158" s="320"/>
      <c r="IF158" s="320"/>
      <c r="IG158" s="320"/>
      <c r="IH158" s="320"/>
      <c r="II158" s="320"/>
      <c r="IJ158" s="320"/>
      <c r="IK158" s="320"/>
      <c r="IL158" s="320"/>
      <c r="IM158" s="320"/>
      <c r="IN158" s="320"/>
      <c r="IO158" s="320"/>
      <c r="IP158" s="320"/>
      <c r="IQ158" s="320"/>
      <c r="IR158" s="320"/>
      <c r="IS158" s="320"/>
      <c r="IT158" s="320"/>
      <c r="IU158" s="320"/>
      <c r="IV158" s="320"/>
      <c r="IW158" s="320"/>
      <c r="IX158" s="320"/>
      <c r="IY158" s="320"/>
      <c r="IZ158" s="320"/>
      <c r="JA158" s="320"/>
      <c r="JB158" s="320"/>
      <c r="JC158" s="320"/>
      <c r="JD158" s="320"/>
      <c r="JE158" s="320"/>
      <c r="JF158" s="320"/>
      <c r="JG158" s="320"/>
      <c r="JH158" s="320"/>
      <c r="JI158" s="320"/>
      <c r="JJ158" s="320"/>
      <c r="JK158" s="320"/>
      <c r="JL158" s="320"/>
      <c r="JM158" s="320"/>
      <c r="JN158" s="320"/>
      <c r="JO158" s="320"/>
      <c r="JP158" s="320"/>
      <c r="JQ158" s="320"/>
      <c r="JR158" s="320"/>
      <c r="JS158" s="320"/>
      <c r="JT158" s="320"/>
      <c r="JU158" s="320"/>
      <c r="JV158" s="320"/>
      <c r="JW158" s="320"/>
      <c r="JX158" s="320"/>
      <c r="JY158" s="320"/>
      <c r="JZ158" s="320"/>
      <c r="KA158" s="320"/>
      <c r="KB158" s="320"/>
      <c r="KC158" s="320"/>
      <c r="KD158" s="320"/>
      <c r="KE158" s="320"/>
      <c r="KF158" s="320"/>
      <c r="KG158" s="320"/>
      <c r="KH158" s="320"/>
      <c r="KI158" s="320"/>
      <c r="KJ158" s="320"/>
      <c r="KK158" s="320"/>
      <c r="KL158" s="320"/>
      <c r="KM158" s="320"/>
      <c r="KN158" s="320"/>
      <c r="KO158" s="320"/>
      <c r="KP158" s="320"/>
      <c r="KQ158" s="320"/>
      <c r="KR158" s="320"/>
      <c r="KS158" s="320"/>
      <c r="KT158" s="320"/>
      <c r="KU158" s="320"/>
      <c r="KV158" s="320"/>
      <c r="KW158" s="320"/>
      <c r="KX158" s="320"/>
      <c r="KY158" s="320"/>
      <c r="KZ158" s="320"/>
      <c r="LA158" s="320"/>
      <c r="LB158" s="320"/>
      <c r="LC158" s="320"/>
      <c r="LD158" s="320"/>
      <c r="LE158" s="320"/>
      <c r="LF158" s="320"/>
      <c r="LG158" s="320"/>
      <c r="LH158" s="320"/>
      <c r="LI158" s="320"/>
      <c r="LJ158" s="320"/>
      <c r="LK158" s="320"/>
      <c r="LL158" s="320"/>
      <c r="LM158" s="320"/>
      <c r="LN158" s="320"/>
      <c r="LO158" s="320"/>
      <c r="LP158" s="320"/>
      <c r="LQ158" s="320"/>
      <c r="LR158" s="320"/>
      <c r="LS158" s="320"/>
      <c r="LT158" s="320"/>
      <c r="LU158" s="320"/>
      <c r="LV158" s="320"/>
      <c r="LW158" s="320"/>
      <c r="LX158" s="320"/>
      <c r="LY158" s="320"/>
      <c r="LZ158" s="320"/>
      <c r="MA158" s="320"/>
      <c r="MB158" s="320"/>
      <c r="MC158" s="320"/>
      <c r="MD158" s="320"/>
      <c r="ME158" s="320"/>
      <c r="MF158" s="320"/>
      <c r="MG158" s="320"/>
      <c r="MH158" s="320"/>
      <c r="MI158" s="320"/>
      <c r="MJ158" s="320"/>
      <c r="MK158" s="320"/>
      <c r="ML158" s="320"/>
      <c r="MM158" s="320"/>
      <c r="MN158" s="320"/>
      <c r="MO158" s="320"/>
      <c r="MP158" s="320"/>
      <c r="MQ158" s="320"/>
      <c r="MR158" s="320"/>
      <c r="MS158" s="320"/>
      <c r="MT158" s="320"/>
      <c r="MU158" s="320"/>
      <c r="MV158" s="320"/>
      <c r="MW158" s="320"/>
      <c r="MX158" s="320"/>
      <c r="MY158" s="320"/>
      <c r="MZ158" s="320"/>
      <c r="NA158" s="320"/>
      <c r="NB158" s="320"/>
      <c r="NC158" s="320"/>
      <c r="ND158" s="320"/>
      <c r="NE158" s="320"/>
      <c r="NF158" s="320"/>
      <c r="NG158" s="320"/>
      <c r="NH158" s="320"/>
      <c r="NI158" s="320"/>
      <c r="NJ158" s="320"/>
      <c r="NK158" s="320"/>
      <c r="NL158" s="320"/>
      <c r="NM158" s="320"/>
      <c r="NN158" s="320"/>
      <c r="NO158" s="320"/>
      <c r="NP158" s="320"/>
      <c r="NQ158" s="320"/>
      <c r="NR158" s="320"/>
      <c r="NS158" s="320"/>
      <c r="NT158" s="320"/>
      <c r="NU158" s="320"/>
      <c r="NV158" s="320"/>
      <c r="NW158" s="320"/>
      <c r="NX158" s="320"/>
      <c r="NY158" s="320"/>
      <c r="NZ158" s="320"/>
      <c r="OA158" s="320"/>
      <c r="OB158" s="320"/>
      <c r="OC158" s="320"/>
      <c r="OD158" s="320"/>
      <c r="OE158" s="320"/>
      <c r="OF158" s="320"/>
      <c r="OG158" s="320"/>
      <c r="OH158" s="320"/>
      <c r="OI158" s="320"/>
      <c r="OJ158" s="320"/>
      <c r="OK158" s="320"/>
      <c r="OL158" s="320"/>
      <c r="OM158" s="320"/>
      <c r="ON158" s="320"/>
      <c r="OO158" s="320"/>
      <c r="OP158" s="320"/>
      <c r="OQ158" s="320"/>
      <c r="OR158" s="320"/>
      <c r="OS158" s="320"/>
      <c r="OT158" s="320"/>
      <c r="OU158" s="320"/>
      <c r="OV158" s="320"/>
      <c r="OW158" s="320"/>
      <c r="OX158" s="320"/>
      <c r="OY158" s="320"/>
      <c r="OZ158" s="320"/>
      <c r="PA158" s="320"/>
      <c r="PB158" s="320"/>
      <c r="PC158" s="320"/>
      <c r="PD158" s="320"/>
      <c r="PE158" s="320"/>
      <c r="PF158" s="320"/>
      <c r="PG158" s="320"/>
      <c r="PH158" s="320"/>
      <c r="PI158" s="320"/>
      <c r="PJ158" s="320"/>
      <c r="PK158" s="320"/>
      <c r="PL158" s="320"/>
      <c r="PM158" s="320"/>
      <c r="PN158" s="320"/>
      <c r="PO158" s="320"/>
      <c r="PP158" s="320"/>
      <c r="PQ158" s="320"/>
      <c r="PR158" s="320"/>
      <c r="PS158" s="320"/>
      <c r="PT158" s="320"/>
      <c r="PU158" s="320"/>
      <c r="PV158" s="320"/>
      <c r="PW158" s="320"/>
      <c r="PX158" s="320"/>
      <c r="PY158" s="320"/>
      <c r="PZ158" s="320"/>
      <c r="QA158" s="320"/>
      <c r="QB158" s="320"/>
      <c r="QC158" s="320"/>
      <c r="QD158" s="320"/>
      <c r="QE158" s="320"/>
      <c r="QF158" s="320"/>
      <c r="QG158" s="320"/>
      <c r="QH158" s="320"/>
      <c r="QI158" s="320"/>
      <c r="QJ158" s="320"/>
      <c r="QK158" s="320"/>
      <c r="QL158" s="320"/>
      <c r="QM158" s="320"/>
      <c r="QN158" s="320"/>
      <c r="QO158" s="320"/>
      <c r="QP158" s="320"/>
      <c r="QQ158" s="320"/>
      <c r="QR158" s="320"/>
      <c r="QS158" s="320"/>
      <c r="QT158" s="320"/>
      <c r="QU158" s="320"/>
      <c r="QV158" s="320"/>
      <c r="QW158" s="320"/>
      <c r="QX158" s="320"/>
      <c r="QY158" s="320"/>
      <c r="QZ158" s="320"/>
      <c r="RA158" s="320"/>
      <c r="RB158" s="320"/>
      <c r="RC158" s="320"/>
      <c r="RD158" s="320"/>
      <c r="RE158" s="320"/>
      <c r="RF158" s="320"/>
      <c r="RG158" s="320"/>
      <c r="RH158" s="320"/>
      <c r="RI158" s="320"/>
      <c r="RJ158" s="320"/>
      <c r="RK158" s="320"/>
      <c r="RL158" s="320"/>
      <c r="RM158" s="320"/>
      <c r="RN158" s="320"/>
      <c r="RO158" s="320"/>
      <c r="RP158" s="320"/>
      <c r="RQ158" s="320"/>
      <c r="RR158" s="320"/>
      <c r="RS158" s="320"/>
      <c r="RT158" s="320"/>
      <c r="RU158" s="320"/>
      <c r="RV158" s="320"/>
      <c r="RW158" s="320"/>
      <c r="RX158" s="320"/>
      <c r="RY158" s="320"/>
      <c r="RZ158" s="320"/>
      <c r="SA158" s="320"/>
      <c r="SB158" s="320"/>
      <c r="SC158" s="320"/>
      <c r="SD158" s="320"/>
      <c r="SE158" s="320"/>
      <c r="SF158" s="320"/>
      <c r="SG158" s="320"/>
      <c r="SH158" s="320"/>
      <c r="SI158" s="320"/>
      <c r="SJ158" s="320"/>
      <c r="SK158" s="320"/>
      <c r="SL158" s="320"/>
      <c r="SM158" s="320"/>
      <c r="SN158" s="320"/>
      <c r="SO158" s="320"/>
      <c r="SP158" s="320"/>
      <c r="SQ158" s="320"/>
      <c r="SR158" s="320"/>
      <c r="SS158" s="320"/>
      <c r="ST158" s="320"/>
      <c r="SU158" s="320"/>
      <c r="SV158" s="320"/>
      <c r="SW158" s="320"/>
      <c r="SX158" s="320"/>
      <c r="SY158" s="320"/>
      <c r="SZ158" s="320"/>
      <c r="TA158" s="320"/>
      <c r="TB158" s="320"/>
      <c r="TC158" s="320"/>
      <c r="TD158" s="320"/>
      <c r="TE158" s="320"/>
      <c r="TF158" s="320"/>
      <c r="TG158" s="320"/>
      <c r="TH158" s="320"/>
      <c r="TI158" s="320"/>
      <c r="TJ158" s="320"/>
      <c r="TK158" s="320"/>
      <c r="TL158" s="320"/>
      <c r="TM158" s="320"/>
      <c r="TN158" s="320"/>
      <c r="TO158" s="320"/>
      <c r="TP158" s="320"/>
      <c r="TQ158" s="320"/>
      <c r="TR158" s="320"/>
      <c r="TS158" s="320"/>
      <c r="TT158" s="320"/>
      <c r="TU158" s="320"/>
      <c r="TV158" s="320"/>
      <c r="TW158" s="320"/>
      <c r="TX158" s="320"/>
      <c r="TY158" s="320"/>
      <c r="TZ158" s="320"/>
      <c r="UA158" s="320"/>
      <c r="UB158" s="320"/>
      <c r="UC158" s="320"/>
      <c r="UD158" s="320"/>
    </row>
    <row r="159" spans="1:550">
      <c r="A159" s="28" t="s">
        <v>658</v>
      </c>
      <c r="B159" s="28" t="s">
        <v>633</v>
      </c>
      <c r="C159" s="29" t="s">
        <v>242</v>
      </c>
      <c r="D159" s="29" t="s">
        <v>266</v>
      </c>
      <c r="E159" s="105" t="s">
        <v>186</v>
      </c>
      <c r="F159" s="31">
        <v>12</v>
      </c>
      <c r="G159" s="320">
        <v>114030</v>
      </c>
      <c r="H159" s="320">
        <v>53351</v>
      </c>
      <c r="I159" s="320">
        <v>4400</v>
      </c>
      <c r="J159" s="320">
        <v>14527</v>
      </c>
      <c r="K159" s="320">
        <v>259170</v>
      </c>
      <c r="L159" s="320">
        <v>259170</v>
      </c>
      <c r="M159" s="320">
        <v>18991</v>
      </c>
      <c r="N159" s="320">
        <v>4786</v>
      </c>
      <c r="O159" s="320">
        <v>1226</v>
      </c>
      <c r="P159" s="320">
        <v>6012</v>
      </c>
      <c r="Q159" s="320">
        <v>-1841</v>
      </c>
      <c r="R159" s="320">
        <v>4171</v>
      </c>
      <c r="S159" s="320">
        <v>23162</v>
      </c>
      <c r="T159" s="320">
        <v>0</v>
      </c>
      <c r="U159" s="320">
        <v>0</v>
      </c>
      <c r="V159" s="320">
        <v>0</v>
      </c>
      <c r="W159" s="320">
        <v>0</v>
      </c>
      <c r="X159" s="320">
        <v>0</v>
      </c>
      <c r="Y159" s="320">
        <v>0</v>
      </c>
      <c r="Z159" s="320">
        <v>0</v>
      </c>
      <c r="AA159" s="320">
        <v>0</v>
      </c>
      <c r="AB159" s="320">
        <v>0</v>
      </c>
      <c r="AC159" s="320">
        <v>0</v>
      </c>
      <c r="AD159" s="320">
        <v>0</v>
      </c>
      <c r="AE159" s="320">
        <v>0</v>
      </c>
      <c r="AF159" s="320">
        <v>0</v>
      </c>
      <c r="AG159" s="320">
        <v>0</v>
      </c>
      <c r="AH159" s="320">
        <v>0</v>
      </c>
      <c r="AI159" s="320">
        <v>7552</v>
      </c>
      <c r="AJ159" s="320">
        <v>-974</v>
      </c>
      <c r="AK159" s="320">
        <v>6578</v>
      </c>
      <c r="AL159" s="320">
        <v>39</v>
      </c>
      <c r="AM159" s="320">
        <v>63</v>
      </c>
      <c r="AN159" s="320">
        <v>102</v>
      </c>
      <c r="AO159" s="320">
        <v>1314</v>
      </c>
      <c r="AP159" s="320">
        <v>7</v>
      </c>
      <c r="AQ159" s="320">
        <v>1321</v>
      </c>
      <c r="AR159" s="320">
        <v>0</v>
      </c>
      <c r="AS159" s="320">
        <v>0</v>
      </c>
      <c r="AT159" s="320">
        <v>0</v>
      </c>
      <c r="AU159" s="320">
        <v>27896</v>
      </c>
      <c r="AV159" s="320">
        <v>4786</v>
      </c>
      <c r="AW159" s="320">
        <v>0</v>
      </c>
      <c r="AX159" s="320">
        <v>2489</v>
      </c>
      <c r="AY159" s="320">
        <v>7275</v>
      </c>
      <c r="AZ159" s="320">
        <v>-4008</v>
      </c>
      <c r="BA159" s="320">
        <v>3267</v>
      </c>
      <c r="BB159" s="320">
        <v>31163</v>
      </c>
      <c r="BC159" s="320">
        <v>20344</v>
      </c>
      <c r="BD159" s="320">
        <v>7552</v>
      </c>
      <c r="BE159" s="320">
        <v>24585</v>
      </c>
      <c r="BF159" s="320">
        <v>6578</v>
      </c>
      <c r="BG159" s="320">
        <v>4241</v>
      </c>
      <c r="BH159" s="320">
        <v>-974</v>
      </c>
      <c r="BI159" s="320">
        <v>-9579</v>
      </c>
      <c r="BJ159" s="320">
        <v>43758</v>
      </c>
      <c r="BK159" s="320">
        <v>-2489</v>
      </c>
      <c r="BL159" s="320">
        <v>41269</v>
      </c>
      <c r="BM159" s="320">
        <v>45276</v>
      </c>
      <c r="BN159" s="320">
        <v>35697</v>
      </c>
      <c r="BO159" s="320">
        <v>118565</v>
      </c>
      <c r="BP159" s="320">
        <v>3257</v>
      </c>
      <c r="BQ159" s="320">
        <v>115308</v>
      </c>
      <c r="BR159" s="320">
        <v>25380</v>
      </c>
      <c r="BS159" s="320">
        <v>3394</v>
      </c>
      <c r="BT159" s="320">
        <v>21986</v>
      </c>
      <c r="BU159" s="320">
        <v>37769</v>
      </c>
      <c r="BV159" s="320">
        <v>33138</v>
      </c>
      <c r="BW159" s="320">
        <v>4631</v>
      </c>
      <c r="BX159" s="320">
        <v>17804</v>
      </c>
      <c r="BY159" s="320">
        <v>2608</v>
      </c>
      <c r="BZ159" s="320">
        <v>15196</v>
      </c>
      <c r="CA159" s="320">
        <v>7387</v>
      </c>
      <c r="CB159" s="320">
        <v>3298</v>
      </c>
      <c r="CC159" s="320">
        <v>4089</v>
      </c>
      <c r="CD159" s="320">
        <v>29449</v>
      </c>
      <c r="CE159" s="320">
        <v>6545</v>
      </c>
      <c r="CF159" s="320">
        <v>22904</v>
      </c>
      <c r="CG159" s="320">
        <v>0</v>
      </c>
      <c r="CH159" s="320">
        <v>0</v>
      </c>
      <c r="CI159" s="320">
        <v>0</v>
      </c>
      <c r="CJ159" s="320">
        <v>87431</v>
      </c>
      <c r="CK159" s="320">
        <v>15357</v>
      </c>
      <c r="CL159" s="320">
        <v>72074</v>
      </c>
      <c r="CM159" s="320">
        <v>0</v>
      </c>
      <c r="CN159" s="320">
        <v>0</v>
      </c>
      <c r="CO159" s="320">
        <v>0</v>
      </c>
      <c r="CP159" s="320">
        <v>9218</v>
      </c>
      <c r="CQ159" s="320">
        <v>1890</v>
      </c>
      <c r="CR159" s="320">
        <v>7328</v>
      </c>
      <c r="CS159" s="320">
        <v>0</v>
      </c>
      <c r="CT159" s="320">
        <v>0</v>
      </c>
      <c r="CU159" s="320">
        <v>0</v>
      </c>
      <c r="CV159" s="320">
        <v>1614</v>
      </c>
      <c r="CW159" s="320">
        <v>201</v>
      </c>
      <c r="CX159" s="320">
        <v>1413</v>
      </c>
      <c r="CY159" s="320"/>
      <c r="CZ159" s="320"/>
      <c r="DA159" s="320"/>
      <c r="DB159" s="320"/>
      <c r="DC159" s="320"/>
      <c r="DD159" s="320">
        <v>0</v>
      </c>
      <c r="DE159" s="320"/>
      <c r="DF159" s="320"/>
      <c r="DG159" s="320">
        <v>0</v>
      </c>
      <c r="DH159" s="320"/>
      <c r="DI159" s="320">
        <v>0</v>
      </c>
      <c r="DJ159" s="320">
        <v>0</v>
      </c>
      <c r="DK159" s="320">
        <v>0</v>
      </c>
      <c r="DL159" s="320">
        <v>0</v>
      </c>
      <c r="DM159" s="320">
        <v>0</v>
      </c>
      <c r="DN159" s="320">
        <v>334617</v>
      </c>
      <c r="DO159" s="320">
        <v>69688</v>
      </c>
      <c r="DP159" s="320">
        <v>264929</v>
      </c>
      <c r="DQ159" s="320">
        <v>0</v>
      </c>
      <c r="DR159" s="320">
        <v>0</v>
      </c>
      <c r="DS159" s="320">
        <v>0</v>
      </c>
      <c r="DT159" s="320">
        <v>334617</v>
      </c>
      <c r="DU159" s="320">
        <v>69688</v>
      </c>
      <c r="DV159" s="320">
        <v>264929</v>
      </c>
      <c r="DW159" s="320">
        <v>-652</v>
      </c>
      <c r="DX159" s="320">
        <v>0</v>
      </c>
      <c r="DY159" s="320">
        <v>-652</v>
      </c>
      <c r="DZ159" s="320">
        <v>98</v>
      </c>
      <c r="EA159" s="320">
        <v>12320</v>
      </c>
      <c r="EB159" s="320">
        <v>60</v>
      </c>
      <c r="EC159" s="320">
        <v>5580</v>
      </c>
      <c r="ED159" s="320">
        <v>0</v>
      </c>
      <c r="EE159" s="320">
        <v>0</v>
      </c>
      <c r="EF159" s="320">
        <v>17742</v>
      </c>
      <c r="EG159" s="320">
        <v>178870</v>
      </c>
      <c r="EH159" s="320">
        <v>33707</v>
      </c>
      <c r="EI159" s="320">
        <v>46593</v>
      </c>
      <c r="EJ159" s="320">
        <v>28939</v>
      </c>
      <c r="EK159" s="320">
        <v>288109</v>
      </c>
      <c r="EL159" s="320">
        <v>4786</v>
      </c>
      <c r="EM159" s="320">
        <v>8032</v>
      </c>
      <c r="EN159" s="320">
        <v>0</v>
      </c>
      <c r="EO159" s="320">
        <v>35726</v>
      </c>
      <c r="EP159" s="320">
        <v>0</v>
      </c>
      <c r="EQ159" s="320">
        <v>48544</v>
      </c>
      <c r="ER159" s="323">
        <f t="shared" si="65"/>
        <v>352517</v>
      </c>
      <c r="ES159" s="323">
        <f t="shared" si="51"/>
        <v>357303</v>
      </c>
      <c r="ET159" s="323">
        <f t="shared" si="52"/>
        <v>357102</v>
      </c>
      <c r="EU159" s="323">
        <f t="shared" si="60"/>
        <v>-4585</v>
      </c>
      <c r="EV159" s="323">
        <f t="shared" si="53"/>
        <v>69194</v>
      </c>
      <c r="EW159" s="323">
        <f t="shared" si="54"/>
        <v>69194</v>
      </c>
      <c r="EX159" s="323">
        <f t="shared" si="55"/>
        <v>68993</v>
      </c>
      <c r="EY159" s="323">
        <f t="shared" si="56"/>
        <v>72074</v>
      </c>
      <c r="EZ159" s="323">
        <f t="shared" si="57"/>
        <v>37769</v>
      </c>
      <c r="FA159" s="323">
        <f t="shared" si="58"/>
        <v>33138</v>
      </c>
      <c r="FB159" s="323">
        <f t="shared" si="61"/>
        <v>4631</v>
      </c>
      <c r="FC159" s="320">
        <v>0</v>
      </c>
      <c r="FD159" s="320">
        <v>302841</v>
      </c>
      <c r="FE159" s="320">
        <v>15019</v>
      </c>
      <c r="FF159" s="320">
        <v>89035</v>
      </c>
      <c r="FG159" s="320">
        <v>0</v>
      </c>
      <c r="FH159" s="320">
        <v>4116</v>
      </c>
      <c r="FI159" s="320">
        <v>33108</v>
      </c>
      <c r="FJ159" s="320">
        <v>444119</v>
      </c>
      <c r="FK159" s="320">
        <v>1014</v>
      </c>
      <c r="FL159" s="320">
        <v>0</v>
      </c>
      <c r="FM159" s="320">
        <v>230</v>
      </c>
      <c r="FN159" s="320">
        <v>0</v>
      </c>
      <c r="FO159" s="320">
        <v>0</v>
      </c>
      <c r="FP159" s="320">
        <v>6412</v>
      </c>
      <c r="FQ159" s="320">
        <v>451775</v>
      </c>
      <c r="FR159" s="320">
        <v>0</v>
      </c>
      <c r="FS159" s="320">
        <v>676</v>
      </c>
      <c r="FT159" s="320">
        <v>0</v>
      </c>
      <c r="FU159" s="320">
        <v>0</v>
      </c>
      <c r="FV159" s="320">
        <v>1020</v>
      </c>
      <c r="FW159" s="320">
        <v>38402</v>
      </c>
      <c r="FX159" s="320">
        <v>16476</v>
      </c>
      <c r="FY159" s="320">
        <v>56574</v>
      </c>
      <c r="FZ159" s="320">
        <v>508349</v>
      </c>
      <c r="GA159" s="320">
        <v>0</v>
      </c>
      <c r="GB159" s="320">
        <v>3261</v>
      </c>
      <c r="GC159" s="320">
        <v>51364</v>
      </c>
      <c r="GD159" s="320">
        <v>1491</v>
      </c>
      <c r="GE159" s="320">
        <v>0</v>
      </c>
      <c r="GF159" s="320">
        <v>0</v>
      </c>
      <c r="GG159" s="320">
        <v>56116</v>
      </c>
      <c r="GH159" s="320">
        <v>0</v>
      </c>
      <c r="GI159" s="320">
        <v>4305</v>
      </c>
      <c r="GJ159" s="320">
        <v>141592</v>
      </c>
      <c r="GK159" s="320">
        <v>171996</v>
      </c>
      <c r="GL159" s="320">
        <v>53611</v>
      </c>
      <c r="GM159" s="320">
        <v>0</v>
      </c>
      <c r="GN159" s="320">
        <v>13868</v>
      </c>
      <c r="GO159" s="320">
        <v>385372</v>
      </c>
      <c r="GP159" s="320">
        <v>66861</v>
      </c>
      <c r="GQ159" s="320">
        <v>31164</v>
      </c>
      <c r="GR159" s="320">
        <v>35697</v>
      </c>
      <c r="GS159" s="320">
        <v>66861</v>
      </c>
      <c r="GT159" s="320">
        <v>0</v>
      </c>
      <c r="GU159" s="320">
        <v>38402</v>
      </c>
      <c r="GV159" s="325">
        <f t="shared" si="62"/>
        <v>228868</v>
      </c>
      <c r="GW159" s="325">
        <f t="shared" si="63"/>
        <v>16476</v>
      </c>
      <c r="GX159" s="325">
        <f t="shared" si="64"/>
        <v>212392</v>
      </c>
      <c r="GY159" s="320">
        <v>10114</v>
      </c>
      <c r="GZ159" s="320">
        <v>10114</v>
      </c>
      <c r="HA159" s="320">
        <v>0</v>
      </c>
      <c r="HB159" s="323">
        <f t="shared" si="59"/>
        <v>22434</v>
      </c>
      <c r="HC159" s="320"/>
      <c r="HD159" s="320"/>
      <c r="HE159" s="320"/>
      <c r="HF159" s="320"/>
      <c r="HG159" s="320"/>
      <c r="HH159" s="320"/>
      <c r="HI159" s="320"/>
      <c r="HJ159" s="320"/>
      <c r="HK159" s="320"/>
      <c r="HL159" s="320"/>
      <c r="HM159" s="320"/>
      <c r="HN159" s="320"/>
      <c r="HO159" s="320"/>
      <c r="HP159" s="320"/>
      <c r="HQ159" s="320"/>
      <c r="HR159" s="320"/>
      <c r="HS159" s="320"/>
      <c r="HT159" s="320"/>
      <c r="HU159" s="320"/>
      <c r="HV159" s="320"/>
      <c r="HW159" s="320"/>
      <c r="HX159" s="320"/>
      <c r="HY159" s="320"/>
      <c r="HZ159" s="320"/>
      <c r="IA159" s="320"/>
      <c r="IB159" s="320"/>
      <c r="IC159" s="320"/>
      <c r="ID159" s="320"/>
      <c r="IE159" s="320"/>
      <c r="IF159" s="320"/>
      <c r="IG159" s="320"/>
      <c r="IH159" s="320"/>
      <c r="II159" s="320"/>
      <c r="IJ159" s="320"/>
      <c r="IK159" s="320"/>
      <c r="IL159" s="320"/>
      <c r="IM159" s="320"/>
      <c r="IN159" s="320"/>
      <c r="IO159" s="320"/>
      <c r="IP159" s="320"/>
      <c r="IQ159" s="320"/>
      <c r="IR159" s="320"/>
      <c r="IS159" s="320"/>
      <c r="IT159" s="320"/>
      <c r="IU159" s="320"/>
      <c r="IV159" s="320"/>
      <c r="IW159" s="320"/>
      <c r="IX159" s="320"/>
      <c r="IY159" s="320"/>
      <c r="IZ159" s="320"/>
      <c r="JA159" s="320"/>
      <c r="JB159" s="320"/>
      <c r="JC159" s="320"/>
      <c r="JD159" s="320"/>
      <c r="JE159" s="320"/>
      <c r="JF159" s="320"/>
      <c r="JG159" s="320"/>
      <c r="JH159" s="320"/>
      <c r="JI159" s="320"/>
      <c r="JJ159" s="320"/>
      <c r="JK159" s="320"/>
      <c r="JL159" s="320"/>
      <c r="JM159" s="320"/>
      <c r="JN159" s="320"/>
      <c r="JO159" s="320"/>
      <c r="JP159" s="320"/>
      <c r="JQ159" s="320"/>
      <c r="JR159" s="320"/>
      <c r="JS159" s="320"/>
      <c r="JT159" s="320"/>
      <c r="JU159" s="320"/>
      <c r="JV159" s="320"/>
      <c r="JW159" s="320"/>
      <c r="JX159" s="320"/>
      <c r="JY159" s="320"/>
      <c r="JZ159" s="320"/>
      <c r="KA159" s="320"/>
      <c r="KB159" s="320"/>
      <c r="KC159" s="320"/>
      <c r="KD159" s="320"/>
      <c r="KE159" s="320"/>
      <c r="KF159" s="320"/>
      <c r="KG159" s="320"/>
      <c r="KH159" s="320"/>
      <c r="KI159" s="320"/>
      <c r="KJ159" s="320"/>
      <c r="KK159" s="320"/>
      <c r="KL159" s="320"/>
      <c r="KM159" s="320"/>
      <c r="KN159" s="320"/>
      <c r="KO159" s="320"/>
      <c r="KP159" s="320"/>
      <c r="KQ159" s="320"/>
      <c r="KR159" s="320"/>
      <c r="KS159" s="320"/>
      <c r="KT159" s="320"/>
      <c r="KU159" s="320"/>
      <c r="KV159" s="320"/>
      <c r="KW159" s="320"/>
      <c r="KX159" s="320"/>
      <c r="KY159" s="320"/>
      <c r="KZ159" s="320"/>
      <c r="LA159" s="320"/>
      <c r="LB159" s="320"/>
      <c r="LC159" s="320"/>
      <c r="LD159" s="320"/>
      <c r="LE159" s="320"/>
      <c r="LF159" s="320"/>
      <c r="LG159" s="320"/>
      <c r="LH159" s="320"/>
      <c r="LI159" s="320"/>
      <c r="LJ159" s="320"/>
      <c r="LK159" s="320"/>
      <c r="LL159" s="320"/>
      <c r="LM159" s="320"/>
      <c r="LN159" s="320"/>
      <c r="LO159" s="320"/>
      <c r="LP159" s="320"/>
      <c r="LQ159" s="320"/>
      <c r="LR159" s="320"/>
      <c r="LS159" s="320"/>
      <c r="LT159" s="320"/>
      <c r="LU159" s="320"/>
      <c r="LV159" s="320"/>
      <c r="LW159" s="320"/>
      <c r="LX159" s="320"/>
      <c r="LY159" s="320"/>
      <c r="LZ159" s="320"/>
      <c r="MA159" s="320"/>
      <c r="MB159" s="320"/>
      <c r="MC159" s="320"/>
      <c r="MD159" s="320"/>
      <c r="ME159" s="320"/>
      <c r="MF159" s="320"/>
      <c r="MG159" s="320"/>
      <c r="MH159" s="320"/>
      <c r="MI159" s="320"/>
      <c r="MJ159" s="320"/>
      <c r="MK159" s="320"/>
      <c r="ML159" s="320"/>
      <c r="MM159" s="320"/>
      <c r="MN159" s="320"/>
      <c r="MO159" s="320"/>
      <c r="MP159" s="320"/>
      <c r="MQ159" s="320"/>
      <c r="MR159" s="320"/>
      <c r="MS159" s="320"/>
      <c r="MT159" s="320"/>
      <c r="MU159" s="320"/>
      <c r="MV159" s="320"/>
      <c r="MW159" s="320"/>
      <c r="MX159" s="320"/>
      <c r="MY159" s="320"/>
      <c r="MZ159" s="320"/>
      <c r="NA159" s="320"/>
      <c r="NB159" s="320"/>
      <c r="NC159" s="320"/>
      <c r="ND159" s="320"/>
      <c r="NE159" s="320"/>
      <c r="NF159" s="320"/>
      <c r="NG159" s="320"/>
      <c r="NH159" s="320"/>
      <c r="NI159" s="320"/>
      <c r="NJ159" s="320"/>
      <c r="NK159" s="320"/>
      <c r="NL159" s="320"/>
      <c r="NM159" s="320"/>
      <c r="NN159" s="320"/>
      <c r="NO159" s="320"/>
      <c r="NP159" s="320"/>
      <c r="NQ159" s="320"/>
      <c r="NR159" s="320"/>
      <c r="NS159" s="320"/>
      <c r="NT159" s="320"/>
      <c r="NU159" s="320"/>
      <c r="NV159" s="320"/>
      <c r="NW159" s="320"/>
      <c r="NX159" s="320"/>
      <c r="NY159" s="320"/>
      <c r="NZ159" s="320"/>
      <c r="OA159" s="320"/>
      <c r="OB159" s="320"/>
      <c r="OC159" s="320"/>
      <c r="OD159" s="320"/>
      <c r="OE159" s="320"/>
      <c r="OF159" s="320"/>
      <c r="OG159" s="320"/>
      <c r="OH159" s="320"/>
      <c r="OI159" s="320"/>
      <c r="OJ159" s="320"/>
      <c r="OK159" s="320"/>
      <c r="OL159" s="320"/>
      <c r="OM159" s="320"/>
      <c r="ON159" s="320"/>
      <c r="OO159" s="320"/>
      <c r="OP159" s="320"/>
      <c r="OQ159" s="320"/>
      <c r="OR159" s="320"/>
      <c r="OS159" s="320"/>
      <c r="OT159" s="320"/>
      <c r="OU159" s="320"/>
      <c r="OV159" s="320"/>
      <c r="OW159" s="320"/>
      <c r="OX159" s="320"/>
      <c r="OY159" s="320"/>
      <c r="OZ159" s="320"/>
      <c r="PA159" s="320"/>
      <c r="PB159" s="320"/>
      <c r="PC159" s="320"/>
      <c r="PD159" s="320"/>
      <c r="PE159" s="320"/>
      <c r="PF159" s="320"/>
      <c r="PG159" s="320"/>
      <c r="PH159" s="320"/>
      <c r="PI159" s="320"/>
      <c r="PJ159" s="320"/>
      <c r="PK159" s="320"/>
      <c r="PL159" s="320"/>
      <c r="PM159" s="320"/>
      <c r="PN159" s="320"/>
      <c r="PO159" s="320"/>
      <c r="PP159" s="320"/>
      <c r="PQ159" s="320"/>
      <c r="PR159" s="320"/>
      <c r="PS159" s="320"/>
      <c r="PT159" s="320"/>
      <c r="PU159" s="320"/>
      <c r="PV159" s="320"/>
      <c r="PW159" s="320"/>
      <c r="PX159" s="320"/>
      <c r="PY159" s="320"/>
      <c r="PZ159" s="320"/>
      <c r="QA159" s="320"/>
      <c r="QB159" s="320"/>
      <c r="QC159" s="320"/>
      <c r="QD159" s="320"/>
      <c r="QE159" s="320"/>
      <c r="QF159" s="320"/>
      <c r="QG159" s="320"/>
      <c r="QH159" s="320"/>
      <c r="QI159" s="320"/>
      <c r="QJ159" s="320"/>
      <c r="QK159" s="320"/>
      <c r="QL159" s="320"/>
      <c r="QM159" s="320"/>
      <c r="QN159" s="320"/>
      <c r="QO159" s="320"/>
      <c r="QP159" s="320"/>
      <c r="QQ159" s="320"/>
      <c r="QR159" s="320"/>
      <c r="QS159" s="320"/>
      <c r="QT159" s="320"/>
      <c r="QU159" s="320"/>
      <c r="QV159" s="320"/>
      <c r="QW159" s="320"/>
      <c r="QX159" s="320"/>
      <c r="QY159" s="320"/>
      <c r="QZ159" s="320"/>
      <c r="RA159" s="320"/>
      <c r="RB159" s="320"/>
      <c r="RC159" s="320"/>
      <c r="RD159" s="320"/>
      <c r="RE159" s="320"/>
      <c r="RF159" s="320"/>
      <c r="RG159" s="320"/>
      <c r="RH159" s="320"/>
      <c r="RI159" s="320"/>
      <c r="RJ159" s="320"/>
      <c r="RK159" s="320"/>
      <c r="RL159" s="320"/>
      <c r="RM159" s="320"/>
      <c r="RN159" s="320"/>
      <c r="RO159" s="320"/>
      <c r="RP159" s="320"/>
      <c r="RQ159" s="320"/>
      <c r="RR159" s="320"/>
      <c r="RS159" s="320"/>
      <c r="RT159" s="320"/>
      <c r="RU159" s="320"/>
      <c r="RV159" s="320"/>
      <c r="RW159" s="320"/>
      <c r="RX159" s="320"/>
      <c r="RY159" s="320"/>
      <c r="RZ159" s="320"/>
      <c r="SA159" s="320"/>
      <c r="SB159" s="320"/>
      <c r="SC159" s="320"/>
      <c r="SD159" s="320"/>
      <c r="SE159" s="320"/>
      <c r="SF159" s="320"/>
      <c r="SG159" s="320"/>
      <c r="SH159" s="320"/>
      <c r="SI159" s="320"/>
      <c r="SJ159" s="320"/>
      <c r="SK159" s="320"/>
      <c r="SL159" s="320"/>
      <c r="SM159" s="320"/>
      <c r="SN159" s="320"/>
      <c r="SO159" s="320"/>
      <c r="SP159" s="320"/>
      <c r="SQ159" s="320"/>
      <c r="SR159" s="320"/>
      <c r="SS159" s="320"/>
      <c r="ST159" s="320"/>
      <c r="SU159" s="320"/>
      <c r="SV159" s="320"/>
      <c r="SW159" s="320"/>
      <c r="SX159" s="320"/>
      <c r="SY159" s="320"/>
      <c r="SZ159" s="320"/>
      <c r="TA159" s="320"/>
      <c r="TB159" s="320"/>
      <c r="TC159" s="320"/>
      <c r="TD159" s="320"/>
      <c r="TE159" s="320"/>
      <c r="TF159" s="320"/>
      <c r="TG159" s="320"/>
      <c r="TH159" s="320"/>
      <c r="TI159" s="320"/>
      <c r="TJ159" s="320"/>
      <c r="TK159" s="320"/>
      <c r="TL159" s="320"/>
      <c r="TM159" s="320"/>
      <c r="TN159" s="320"/>
      <c r="TO159" s="320"/>
      <c r="TP159" s="320"/>
      <c r="TQ159" s="320"/>
      <c r="TR159" s="320"/>
      <c r="TS159" s="320"/>
      <c r="TT159" s="320"/>
      <c r="TU159" s="320"/>
      <c r="TV159" s="320"/>
      <c r="TW159" s="320"/>
      <c r="TX159" s="320"/>
      <c r="TY159" s="320"/>
      <c r="TZ159" s="320"/>
      <c r="UA159" s="320"/>
      <c r="UB159" s="320"/>
      <c r="UC159" s="320"/>
      <c r="UD159" s="320"/>
    </row>
    <row r="160" spans="1:550">
      <c r="A160" s="28" t="s">
        <v>659</v>
      </c>
      <c r="B160" s="28" t="s">
        <v>633</v>
      </c>
      <c r="C160" s="29" t="s">
        <v>242</v>
      </c>
      <c r="D160" s="29" t="s">
        <v>267</v>
      </c>
      <c r="E160" s="105" t="s">
        <v>186</v>
      </c>
      <c r="F160" s="31">
        <v>12</v>
      </c>
      <c r="G160" s="320">
        <v>23200</v>
      </c>
      <c r="H160" s="320">
        <v>10235</v>
      </c>
      <c r="I160" s="320">
        <v>2300</v>
      </c>
      <c r="J160" s="320">
        <v>3238</v>
      </c>
      <c r="K160" s="320">
        <v>95529</v>
      </c>
      <c r="L160" s="320">
        <v>102063</v>
      </c>
      <c r="M160" s="320">
        <v>14446</v>
      </c>
      <c r="N160" s="320">
        <v>-25117</v>
      </c>
      <c r="O160" s="320">
        <v>17661</v>
      </c>
      <c r="P160" s="320">
        <v>-7456</v>
      </c>
      <c r="Q160" s="320">
        <v>8260</v>
      </c>
      <c r="R160" s="320">
        <v>804</v>
      </c>
      <c r="S160" s="320">
        <v>15250</v>
      </c>
      <c r="T160" s="320">
        <v>0</v>
      </c>
      <c r="U160" s="320">
        <v>1118</v>
      </c>
      <c r="V160" s="320">
        <v>592</v>
      </c>
      <c r="W160" s="320">
        <v>1710</v>
      </c>
      <c r="X160" s="320">
        <v>-1710</v>
      </c>
      <c r="Y160" s="320">
        <v>0</v>
      </c>
      <c r="Z160" s="320">
        <v>0</v>
      </c>
      <c r="AA160" s="320">
        <v>73840</v>
      </c>
      <c r="AB160" s="320">
        <v>7610</v>
      </c>
      <c r="AC160" s="320">
        <v>3723</v>
      </c>
      <c r="AD160" s="320">
        <v>11333</v>
      </c>
      <c r="AE160" s="320">
        <v>85173</v>
      </c>
      <c r="AF160" s="320">
        <v>643</v>
      </c>
      <c r="AG160" s="320">
        <v>-590</v>
      </c>
      <c r="AH160" s="320">
        <v>53</v>
      </c>
      <c r="AI160" s="320">
        <v>0</v>
      </c>
      <c r="AJ160" s="320">
        <v>0</v>
      </c>
      <c r="AK160" s="320">
        <v>0</v>
      </c>
      <c r="AL160" s="320">
        <v>0</v>
      </c>
      <c r="AM160" s="320">
        <v>0</v>
      </c>
      <c r="AN160" s="320">
        <v>0</v>
      </c>
      <c r="AO160" s="320">
        <v>0</v>
      </c>
      <c r="AP160" s="320">
        <v>0</v>
      </c>
      <c r="AQ160" s="320">
        <v>0</v>
      </c>
      <c r="AR160" s="320">
        <v>152026</v>
      </c>
      <c r="AS160" s="320">
        <v>-10273</v>
      </c>
      <c r="AT160" s="320">
        <v>141753</v>
      </c>
      <c r="AU160" s="320">
        <v>240955</v>
      </c>
      <c r="AV160" s="320">
        <v>-23999</v>
      </c>
      <c r="AW160" s="320">
        <v>0</v>
      </c>
      <c r="AX160" s="320">
        <v>25273</v>
      </c>
      <c r="AY160" s="320">
        <v>1274</v>
      </c>
      <c r="AZ160" s="320">
        <v>0</v>
      </c>
      <c r="BA160" s="320">
        <v>1274</v>
      </c>
      <c r="BB160" s="320">
        <v>242229</v>
      </c>
      <c r="BC160" s="320">
        <v>166472</v>
      </c>
      <c r="BD160" s="320">
        <v>74483</v>
      </c>
      <c r="BE160" s="320">
        <v>157003</v>
      </c>
      <c r="BF160" s="320">
        <v>85226</v>
      </c>
      <c r="BG160" s="320">
        <v>-9469</v>
      </c>
      <c r="BH160" s="320">
        <v>10743</v>
      </c>
      <c r="BI160" s="320">
        <v>251790</v>
      </c>
      <c r="BJ160" s="320">
        <v>39345</v>
      </c>
      <c r="BK160" s="320">
        <v>-25273</v>
      </c>
      <c r="BL160" s="320">
        <v>14072</v>
      </c>
      <c r="BM160" s="320">
        <v>14072</v>
      </c>
      <c r="BN160" s="320">
        <v>265862</v>
      </c>
      <c r="BO160" s="320">
        <v>48882</v>
      </c>
      <c r="BP160" s="320">
        <v>4571</v>
      </c>
      <c r="BQ160" s="320">
        <v>44311</v>
      </c>
      <c r="BR160" s="320">
        <v>13396</v>
      </c>
      <c r="BS160" s="320">
        <v>3047</v>
      </c>
      <c r="BT160" s="320">
        <v>10349</v>
      </c>
      <c r="BU160" s="320">
        <v>5502</v>
      </c>
      <c r="BV160" s="320">
        <v>3691</v>
      </c>
      <c r="BW160" s="320">
        <v>1811</v>
      </c>
      <c r="BX160" s="320">
        <v>6144</v>
      </c>
      <c r="BY160" s="320">
        <v>981</v>
      </c>
      <c r="BZ160" s="320">
        <v>5163</v>
      </c>
      <c r="CA160" s="320">
        <v>7016</v>
      </c>
      <c r="CB160" s="320">
        <v>2731</v>
      </c>
      <c r="CC160" s="320">
        <v>4285</v>
      </c>
      <c r="CD160" s="320">
        <v>14433</v>
      </c>
      <c r="CE160" s="320">
        <v>3251</v>
      </c>
      <c r="CF160" s="320">
        <v>11182</v>
      </c>
      <c r="CG160" s="320">
        <v>7756</v>
      </c>
      <c r="CH160" s="320">
        <v>0</v>
      </c>
      <c r="CI160" s="320">
        <v>7756</v>
      </c>
      <c r="CJ160" s="320">
        <v>35175</v>
      </c>
      <c r="CK160" s="320">
        <v>14464</v>
      </c>
      <c r="CL160" s="320">
        <v>20711</v>
      </c>
      <c r="CM160" s="320">
        <v>35292</v>
      </c>
      <c r="CN160" s="320">
        <v>22983</v>
      </c>
      <c r="CO160" s="320">
        <v>12309</v>
      </c>
      <c r="CP160" s="320">
        <v>1536</v>
      </c>
      <c r="CQ160" s="320">
        <v>146</v>
      </c>
      <c r="CR160" s="320">
        <v>1390</v>
      </c>
      <c r="CS160" s="320">
        <v>2248</v>
      </c>
      <c r="CT160" s="320">
        <v>0</v>
      </c>
      <c r="CU160" s="320">
        <v>2248</v>
      </c>
      <c r="CV160" s="320">
        <v>223</v>
      </c>
      <c r="CW160" s="320">
        <v>0</v>
      </c>
      <c r="CX160" s="320">
        <v>223</v>
      </c>
      <c r="CY160" s="320"/>
      <c r="CZ160" s="320"/>
      <c r="DA160" s="320"/>
      <c r="DB160" s="320"/>
      <c r="DC160" s="320"/>
      <c r="DD160" s="320">
        <v>0</v>
      </c>
      <c r="DE160" s="320"/>
      <c r="DF160" s="320"/>
      <c r="DG160" s="320">
        <v>0</v>
      </c>
      <c r="DH160" s="320"/>
      <c r="DI160" s="320">
        <v>0</v>
      </c>
      <c r="DJ160" s="320">
        <v>0</v>
      </c>
      <c r="DK160" s="320">
        <v>0</v>
      </c>
      <c r="DL160" s="320">
        <v>0</v>
      </c>
      <c r="DM160" s="320">
        <v>0</v>
      </c>
      <c r="DN160" s="320">
        <v>177603</v>
      </c>
      <c r="DO160" s="320">
        <v>55865</v>
      </c>
      <c r="DP160" s="320">
        <v>121738</v>
      </c>
      <c r="DQ160" s="320">
        <v>5708</v>
      </c>
      <c r="DR160" s="320">
        <v>6751</v>
      </c>
      <c r="DS160" s="320">
        <v>-1043</v>
      </c>
      <c r="DT160" s="320">
        <v>183311</v>
      </c>
      <c r="DU160" s="320">
        <v>62616</v>
      </c>
      <c r="DV160" s="320">
        <v>120695</v>
      </c>
      <c r="DW160" s="320">
        <v>-4378</v>
      </c>
      <c r="DX160" s="320">
        <v>0</v>
      </c>
      <c r="DY160" s="320">
        <v>-4378</v>
      </c>
      <c r="DZ160" s="320">
        <v>0</v>
      </c>
      <c r="EA160" s="320">
        <v>3643</v>
      </c>
      <c r="EB160" s="320">
        <v>4215</v>
      </c>
      <c r="EC160" s="320">
        <v>5920</v>
      </c>
      <c r="ED160" s="320">
        <v>0</v>
      </c>
      <c r="EE160" s="320">
        <v>2821</v>
      </c>
      <c r="EF160" s="320">
        <v>2527</v>
      </c>
      <c r="EG160" s="320">
        <v>70155</v>
      </c>
      <c r="EH160" s="320">
        <v>16882</v>
      </c>
      <c r="EI160" s="320">
        <v>8492</v>
      </c>
      <c r="EJ160" s="320">
        <v>8072</v>
      </c>
      <c r="EK160" s="320">
        <v>103601</v>
      </c>
      <c r="EL160" s="320">
        <v>-23999</v>
      </c>
      <c r="EM160" s="320">
        <v>-3322</v>
      </c>
      <c r="EN160" s="320">
        <v>8689</v>
      </c>
      <c r="EO160" s="320">
        <v>49419</v>
      </c>
      <c r="EP160" s="320">
        <v>-15441</v>
      </c>
      <c r="EQ160" s="320">
        <v>15346</v>
      </c>
      <c r="ER160" s="323">
        <f t="shared" si="65"/>
        <v>192874</v>
      </c>
      <c r="ES160" s="323">
        <f t="shared" si="51"/>
        <v>168875</v>
      </c>
      <c r="ET160" s="323">
        <f t="shared" si="52"/>
        <v>168875</v>
      </c>
      <c r="EU160" s="323">
        <f t="shared" si="60"/>
        <v>23999</v>
      </c>
      <c r="EV160" s="323">
        <f t="shared" si="53"/>
        <v>65274</v>
      </c>
      <c r="EW160" s="323">
        <f t="shared" si="54"/>
        <v>58523</v>
      </c>
      <c r="EX160" s="323">
        <f t="shared" si="55"/>
        <v>58523</v>
      </c>
      <c r="EY160" s="323">
        <f t="shared" si="56"/>
        <v>28467</v>
      </c>
      <c r="EZ160" s="323">
        <f t="shared" si="57"/>
        <v>11210</v>
      </c>
      <c r="FA160" s="323">
        <f t="shared" si="58"/>
        <v>10442</v>
      </c>
      <c r="FB160" s="323">
        <f t="shared" si="61"/>
        <v>768</v>
      </c>
      <c r="FC160" s="320">
        <v>68938</v>
      </c>
      <c r="FD160" s="320">
        <v>139454</v>
      </c>
      <c r="FE160" s="320">
        <v>32236</v>
      </c>
      <c r="FF160" s="320">
        <v>117634</v>
      </c>
      <c r="FG160" s="320">
        <v>6912</v>
      </c>
      <c r="FH160" s="320">
        <v>221</v>
      </c>
      <c r="FI160" s="320">
        <v>8901</v>
      </c>
      <c r="FJ160" s="320">
        <v>374296</v>
      </c>
      <c r="FK160" s="320">
        <v>4925</v>
      </c>
      <c r="FL160" s="320">
        <v>0</v>
      </c>
      <c r="FM160" s="320">
        <v>19043</v>
      </c>
      <c r="FN160" s="320">
        <v>0</v>
      </c>
      <c r="FO160" s="320">
        <v>286632</v>
      </c>
      <c r="FP160" s="320">
        <v>5709</v>
      </c>
      <c r="FQ160" s="320">
        <v>690605</v>
      </c>
      <c r="FR160" s="320">
        <v>0</v>
      </c>
      <c r="FS160" s="320">
        <v>0</v>
      </c>
      <c r="FT160" s="320">
        <v>654</v>
      </c>
      <c r="FU160" s="320">
        <v>0</v>
      </c>
      <c r="FV160" s="320">
        <v>4564</v>
      </c>
      <c r="FW160" s="320">
        <v>21833</v>
      </c>
      <c r="FX160" s="320">
        <v>2520</v>
      </c>
      <c r="FY160" s="320">
        <v>29571</v>
      </c>
      <c r="FZ160" s="320">
        <v>720176</v>
      </c>
      <c r="GA160" s="320">
        <v>0</v>
      </c>
      <c r="GB160" s="320">
        <v>0</v>
      </c>
      <c r="GC160" s="320">
        <v>24458</v>
      </c>
      <c r="GD160" s="320">
        <v>6102</v>
      </c>
      <c r="GE160" s="320">
        <v>40</v>
      </c>
      <c r="GF160" s="320">
        <v>0</v>
      </c>
      <c r="GG160" s="320">
        <v>30600</v>
      </c>
      <c r="GH160" s="320">
        <v>0</v>
      </c>
      <c r="GI160" s="320">
        <v>1357</v>
      </c>
      <c r="GJ160" s="320">
        <v>143129</v>
      </c>
      <c r="GK160" s="320">
        <v>31000</v>
      </c>
      <c r="GL160" s="320">
        <v>5999</v>
      </c>
      <c r="GM160" s="320">
        <v>0</v>
      </c>
      <c r="GN160" s="320">
        <v>0</v>
      </c>
      <c r="GO160" s="320">
        <v>181485</v>
      </c>
      <c r="GP160" s="320">
        <v>508091</v>
      </c>
      <c r="GQ160" s="320">
        <v>242229</v>
      </c>
      <c r="GR160" s="320">
        <v>265862</v>
      </c>
      <c r="GS160" s="320">
        <v>508091</v>
      </c>
      <c r="GT160" s="320">
        <v>68938</v>
      </c>
      <c r="GU160" s="320">
        <v>21833</v>
      </c>
      <c r="GV160" s="325">
        <f t="shared" si="62"/>
        <v>36999</v>
      </c>
      <c r="GW160" s="325">
        <f t="shared" si="63"/>
        <v>2520</v>
      </c>
      <c r="GX160" s="325">
        <f t="shared" si="64"/>
        <v>34479</v>
      </c>
      <c r="GY160" s="320">
        <v>12831</v>
      </c>
      <c r="GZ160" s="320">
        <v>11631</v>
      </c>
      <c r="HA160" s="320">
        <v>1200</v>
      </c>
      <c r="HB160" s="323">
        <f t="shared" si="59"/>
        <v>16474</v>
      </c>
      <c r="HC160" s="320"/>
      <c r="HD160" s="320"/>
      <c r="HE160" s="320"/>
      <c r="HF160" s="320"/>
      <c r="HG160" s="320"/>
      <c r="HH160" s="320"/>
      <c r="HI160" s="320"/>
      <c r="HJ160" s="320"/>
      <c r="HK160" s="320"/>
      <c r="HL160" s="320"/>
      <c r="HM160" s="320"/>
      <c r="HN160" s="320"/>
      <c r="HO160" s="320"/>
      <c r="HP160" s="320"/>
      <c r="HQ160" s="320"/>
      <c r="HR160" s="320"/>
      <c r="HS160" s="320"/>
      <c r="HT160" s="320"/>
      <c r="HU160" s="320"/>
      <c r="HV160" s="320"/>
      <c r="HW160" s="320"/>
      <c r="HX160" s="320"/>
      <c r="HY160" s="320"/>
      <c r="HZ160" s="320"/>
      <c r="IA160" s="320"/>
      <c r="IB160" s="320"/>
      <c r="IC160" s="320"/>
      <c r="ID160" s="320"/>
      <c r="IE160" s="320"/>
      <c r="IF160" s="320"/>
      <c r="IG160" s="320"/>
      <c r="IH160" s="320"/>
      <c r="II160" s="320"/>
      <c r="IJ160" s="320"/>
      <c r="IK160" s="320"/>
      <c r="IL160" s="320"/>
      <c r="IM160" s="320"/>
      <c r="IN160" s="320"/>
      <c r="IO160" s="320"/>
      <c r="IP160" s="320"/>
      <c r="IQ160" s="320"/>
      <c r="IR160" s="320"/>
      <c r="IS160" s="320"/>
      <c r="IT160" s="320"/>
      <c r="IU160" s="320"/>
      <c r="IV160" s="320"/>
      <c r="IW160" s="320"/>
      <c r="IX160" s="320"/>
      <c r="IY160" s="320"/>
      <c r="IZ160" s="320"/>
      <c r="JA160" s="320"/>
      <c r="JB160" s="320"/>
      <c r="JC160" s="320"/>
      <c r="JD160" s="320"/>
      <c r="JE160" s="320"/>
      <c r="JF160" s="320"/>
      <c r="JG160" s="320"/>
      <c r="JH160" s="320"/>
      <c r="JI160" s="320"/>
      <c r="JJ160" s="320"/>
      <c r="JK160" s="320"/>
      <c r="JL160" s="320"/>
      <c r="JM160" s="320"/>
      <c r="JN160" s="320"/>
      <c r="JO160" s="320"/>
      <c r="JP160" s="320"/>
      <c r="JQ160" s="320"/>
      <c r="JR160" s="320"/>
      <c r="JS160" s="320"/>
      <c r="JT160" s="320"/>
      <c r="JU160" s="320"/>
      <c r="JV160" s="320"/>
      <c r="JW160" s="320"/>
      <c r="JX160" s="320"/>
      <c r="JY160" s="320"/>
      <c r="JZ160" s="320"/>
      <c r="KA160" s="320"/>
      <c r="KB160" s="320"/>
      <c r="KC160" s="320"/>
      <c r="KD160" s="320"/>
      <c r="KE160" s="320"/>
      <c r="KF160" s="320"/>
      <c r="KG160" s="320"/>
      <c r="KH160" s="320"/>
      <c r="KI160" s="320"/>
      <c r="KJ160" s="320"/>
      <c r="KK160" s="320"/>
      <c r="KL160" s="320"/>
      <c r="KM160" s="320"/>
      <c r="KN160" s="320"/>
      <c r="KO160" s="320"/>
      <c r="KP160" s="320"/>
      <c r="KQ160" s="320"/>
      <c r="KR160" s="320"/>
      <c r="KS160" s="320"/>
      <c r="KT160" s="320"/>
      <c r="KU160" s="320"/>
      <c r="KV160" s="320"/>
      <c r="KW160" s="320"/>
      <c r="KX160" s="320"/>
      <c r="KY160" s="320"/>
      <c r="KZ160" s="320"/>
      <c r="LA160" s="320"/>
      <c r="LB160" s="320"/>
      <c r="LC160" s="320"/>
      <c r="LD160" s="320"/>
      <c r="LE160" s="320"/>
      <c r="LF160" s="320"/>
      <c r="LG160" s="320"/>
      <c r="LH160" s="320"/>
      <c r="LI160" s="320"/>
      <c r="LJ160" s="320"/>
      <c r="LK160" s="320"/>
      <c r="LL160" s="320"/>
      <c r="LM160" s="320"/>
      <c r="LN160" s="320"/>
      <c r="LO160" s="320"/>
      <c r="LP160" s="320"/>
      <c r="LQ160" s="320"/>
      <c r="LR160" s="320"/>
      <c r="LS160" s="320"/>
      <c r="LT160" s="320"/>
      <c r="LU160" s="320"/>
      <c r="LV160" s="320"/>
      <c r="LW160" s="320"/>
      <c r="LX160" s="320"/>
      <c r="LY160" s="320"/>
      <c r="LZ160" s="320"/>
      <c r="MA160" s="320"/>
      <c r="MB160" s="320"/>
      <c r="MC160" s="320"/>
      <c r="MD160" s="320"/>
      <c r="ME160" s="320"/>
      <c r="MF160" s="320"/>
      <c r="MG160" s="320"/>
      <c r="MH160" s="320"/>
      <c r="MI160" s="320"/>
      <c r="MJ160" s="320"/>
      <c r="MK160" s="320"/>
      <c r="ML160" s="320"/>
      <c r="MM160" s="320"/>
      <c r="MN160" s="320"/>
      <c r="MO160" s="320"/>
      <c r="MP160" s="320"/>
      <c r="MQ160" s="320"/>
      <c r="MR160" s="320"/>
      <c r="MS160" s="320"/>
      <c r="MT160" s="320"/>
      <c r="MU160" s="320"/>
      <c r="MV160" s="320"/>
      <c r="MW160" s="320"/>
      <c r="MX160" s="320"/>
      <c r="MY160" s="320"/>
      <c r="MZ160" s="320"/>
      <c r="NA160" s="320"/>
      <c r="NB160" s="320"/>
      <c r="NC160" s="320"/>
      <c r="ND160" s="320"/>
      <c r="NE160" s="320"/>
      <c r="NF160" s="320"/>
      <c r="NG160" s="320"/>
      <c r="NH160" s="320"/>
      <c r="NI160" s="320"/>
      <c r="NJ160" s="320"/>
      <c r="NK160" s="320"/>
      <c r="NL160" s="320"/>
      <c r="NM160" s="320"/>
      <c r="NN160" s="320"/>
      <c r="NO160" s="320"/>
      <c r="NP160" s="320"/>
      <c r="NQ160" s="320"/>
      <c r="NR160" s="320"/>
      <c r="NS160" s="320"/>
      <c r="NT160" s="320"/>
      <c r="NU160" s="320"/>
      <c r="NV160" s="320"/>
      <c r="NW160" s="320"/>
      <c r="NX160" s="320"/>
      <c r="NY160" s="320"/>
      <c r="NZ160" s="320"/>
      <c r="OA160" s="320"/>
      <c r="OB160" s="320"/>
      <c r="OC160" s="320"/>
      <c r="OD160" s="320"/>
      <c r="OE160" s="320"/>
      <c r="OF160" s="320"/>
      <c r="OG160" s="320"/>
      <c r="OH160" s="320"/>
      <c r="OI160" s="320"/>
      <c r="OJ160" s="320"/>
      <c r="OK160" s="320"/>
      <c r="OL160" s="320"/>
      <c r="OM160" s="320"/>
      <c r="ON160" s="320"/>
      <c r="OO160" s="320"/>
      <c r="OP160" s="320"/>
      <c r="OQ160" s="320"/>
      <c r="OR160" s="320"/>
      <c r="OS160" s="320"/>
      <c r="OT160" s="320"/>
      <c r="OU160" s="320"/>
      <c r="OV160" s="320"/>
      <c r="OW160" s="320"/>
      <c r="OX160" s="320"/>
      <c r="OY160" s="320"/>
      <c r="OZ160" s="320"/>
      <c r="PA160" s="320"/>
      <c r="PB160" s="320"/>
      <c r="PC160" s="320"/>
      <c r="PD160" s="320"/>
      <c r="PE160" s="320"/>
      <c r="PF160" s="320"/>
      <c r="PG160" s="320"/>
      <c r="PH160" s="320"/>
      <c r="PI160" s="320"/>
      <c r="PJ160" s="320"/>
      <c r="PK160" s="320"/>
      <c r="PL160" s="320"/>
      <c r="PM160" s="320"/>
      <c r="PN160" s="320"/>
      <c r="PO160" s="320"/>
      <c r="PP160" s="320"/>
      <c r="PQ160" s="320"/>
      <c r="PR160" s="320"/>
      <c r="PS160" s="320"/>
      <c r="PT160" s="320"/>
      <c r="PU160" s="320"/>
      <c r="PV160" s="320"/>
      <c r="PW160" s="320"/>
      <c r="PX160" s="320"/>
      <c r="PY160" s="320"/>
      <c r="PZ160" s="320"/>
      <c r="QA160" s="320"/>
      <c r="QB160" s="320"/>
      <c r="QC160" s="320"/>
      <c r="QD160" s="320"/>
      <c r="QE160" s="320"/>
      <c r="QF160" s="320"/>
      <c r="QG160" s="320"/>
      <c r="QH160" s="320"/>
      <c r="QI160" s="320"/>
      <c r="QJ160" s="320"/>
      <c r="QK160" s="320"/>
      <c r="QL160" s="320"/>
      <c r="QM160" s="320"/>
      <c r="QN160" s="320"/>
      <c r="QO160" s="320"/>
      <c r="QP160" s="320"/>
      <c r="QQ160" s="320"/>
      <c r="QR160" s="320"/>
      <c r="QS160" s="320"/>
      <c r="QT160" s="320"/>
      <c r="QU160" s="320"/>
      <c r="QV160" s="320"/>
      <c r="QW160" s="320"/>
      <c r="QX160" s="320"/>
      <c r="QY160" s="320"/>
      <c r="QZ160" s="320"/>
      <c r="RA160" s="320"/>
      <c r="RB160" s="320"/>
      <c r="RC160" s="320"/>
      <c r="RD160" s="320"/>
      <c r="RE160" s="320"/>
      <c r="RF160" s="320"/>
      <c r="RG160" s="320"/>
      <c r="RH160" s="320"/>
      <c r="RI160" s="320"/>
      <c r="RJ160" s="320"/>
      <c r="RK160" s="320"/>
      <c r="RL160" s="320"/>
      <c r="RM160" s="320"/>
      <c r="RN160" s="320"/>
      <c r="RO160" s="320"/>
      <c r="RP160" s="320"/>
      <c r="RQ160" s="320"/>
      <c r="RR160" s="320"/>
      <c r="RS160" s="320"/>
      <c r="RT160" s="320"/>
      <c r="RU160" s="320"/>
      <c r="RV160" s="320"/>
      <c r="RW160" s="320"/>
      <c r="RX160" s="320"/>
      <c r="RY160" s="320"/>
      <c r="RZ160" s="320"/>
      <c r="SA160" s="320"/>
      <c r="SB160" s="320"/>
      <c r="SC160" s="320"/>
      <c r="SD160" s="320"/>
      <c r="SE160" s="320"/>
      <c r="SF160" s="320"/>
      <c r="SG160" s="320"/>
      <c r="SH160" s="320"/>
      <c r="SI160" s="320"/>
      <c r="SJ160" s="320"/>
      <c r="SK160" s="320"/>
      <c r="SL160" s="320"/>
      <c r="SM160" s="320"/>
      <c r="SN160" s="320"/>
      <c r="SO160" s="320"/>
      <c r="SP160" s="320"/>
      <c r="SQ160" s="320"/>
      <c r="SR160" s="320"/>
      <c r="SS160" s="320"/>
      <c r="ST160" s="320"/>
      <c r="SU160" s="320"/>
      <c r="SV160" s="320"/>
      <c r="SW160" s="320"/>
      <c r="SX160" s="320"/>
      <c r="SY160" s="320"/>
      <c r="SZ160" s="320"/>
      <c r="TA160" s="320"/>
      <c r="TB160" s="320"/>
      <c r="TC160" s="320"/>
      <c r="TD160" s="320"/>
      <c r="TE160" s="320"/>
      <c r="TF160" s="320"/>
      <c r="TG160" s="320"/>
      <c r="TH160" s="320"/>
      <c r="TI160" s="320"/>
      <c r="TJ160" s="320"/>
      <c r="TK160" s="320"/>
      <c r="TL160" s="320"/>
      <c r="TM160" s="320"/>
      <c r="TN160" s="320"/>
      <c r="TO160" s="320"/>
      <c r="TP160" s="320"/>
      <c r="TQ160" s="320"/>
      <c r="TR160" s="320"/>
      <c r="TS160" s="320"/>
      <c r="TT160" s="320"/>
      <c r="TU160" s="320"/>
      <c r="TV160" s="320"/>
      <c r="TW160" s="320"/>
      <c r="TX160" s="320"/>
      <c r="TY160" s="320"/>
      <c r="TZ160" s="320"/>
      <c r="UA160" s="320"/>
      <c r="UB160" s="320"/>
      <c r="UC160" s="320"/>
      <c r="UD160" s="320"/>
    </row>
    <row r="161" spans="1:550">
      <c r="A161" s="28" t="s">
        <v>660</v>
      </c>
      <c r="B161" s="28" t="s">
        <v>633</v>
      </c>
      <c r="C161" s="29" t="s">
        <v>242</v>
      </c>
      <c r="D161" s="29" t="s">
        <v>268</v>
      </c>
      <c r="E161" s="105" t="s">
        <v>186</v>
      </c>
      <c r="F161" s="31">
        <v>12</v>
      </c>
      <c r="G161" s="320">
        <v>112400</v>
      </c>
      <c r="H161" s="320">
        <v>51912</v>
      </c>
      <c r="I161" s="320">
        <v>4300</v>
      </c>
      <c r="J161" s="320">
        <v>14075</v>
      </c>
      <c r="K161" s="320">
        <v>252946</v>
      </c>
      <c r="L161" s="320">
        <v>282439</v>
      </c>
      <c r="M161" s="320">
        <v>25151</v>
      </c>
      <c r="N161" s="320">
        <v>-46222</v>
      </c>
      <c r="O161" s="320">
        <v>53416</v>
      </c>
      <c r="P161" s="320">
        <v>7194</v>
      </c>
      <c r="Q161" s="320">
        <v>-468</v>
      </c>
      <c r="R161" s="320">
        <v>6726</v>
      </c>
      <c r="S161" s="320">
        <v>31877</v>
      </c>
      <c r="T161" s="320">
        <v>10461</v>
      </c>
      <c r="U161" s="320">
        <v>-9243</v>
      </c>
      <c r="V161" s="320">
        <v>8694</v>
      </c>
      <c r="W161" s="320">
        <v>-549</v>
      </c>
      <c r="X161" s="320">
        <v>0</v>
      </c>
      <c r="Y161" s="320">
        <v>-549</v>
      </c>
      <c r="Z161" s="320">
        <v>9912</v>
      </c>
      <c r="AA161" s="320">
        <v>0</v>
      </c>
      <c r="AB161" s="320">
        <v>0</v>
      </c>
      <c r="AC161" s="320">
        <v>0</v>
      </c>
      <c r="AD161" s="320">
        <v>0</v>
      </c>
      <c r="AE161" s="320">
        <v>0</v>
      </c>
      <c r="AF161" s="320">
        <v>749</v>
      </c>
      <c r="AG161" s="320">
        <v>941</v>
      </c>
      <c r="AH161" s="320">
        <v>1690</v>
      </c>
      <c r="AI161" s="320">
        <v>0</v>
      </c>
      <c r="AJ161" s="320">
        <v>0</v>
      </c>
      <c r="AK161" s="320">
        <v>0</v>
      </c>
      <c r="AL161" s="320">
        <v>5354</v>
      </c>
      <c r="AM161" s="320">
        <v>-1745</v>
      </c>
      <c r="AN161" s="320">
        <v>3609</v>
      </c>
      <c r="AO161" s="320">
        <v>425</v>
      </c>
      <c r="AP161" s="320">
        <v>0</v>
      </c>
      <c r="AQ161" s="320">
        <v>425</v>
      </c>
      <c r="AR161" s="320">
        <v>0</v>
      </c>
      <c r="AS161" s="320">
        <v>0</v>
      </c>
      <c r="AT161" s="320">
        <v>0</v>
      </c>
      <c r="AU161" s="320">
        <v>42140</v>
      </c>
      <c r="AV161" s="320">
        <v>-55465</v>
      </c>
      <c r="AW161" s="320">
        <v>-1152</v>
      </c>
      <c r="AX161" s="320">
        <v>61990</v>
      </c>
      <c r="AY161" s="320">
        <v>5373</v>
      </c>
      <c r="AZ161" s="320">
        <v>0</v>
      </c>
      <c r="BA161" s="320">
        <v>5373</v>
      </c>
      <c r="BB161" s="320">
        <v>47513</v>
      </c>
      <c r="BC161" s="320">
        <v>41391</v>
      </c>
      <c r="BD161" s="320">
        <v>749</v>
      </c>
      <c r="BE161" s="320">
        <v>45823</v>
      </c>
      <c r="BF161" s="320">
        <v>1690</v>
      </c>
      <c r="BG161" s="320">
        <v>4432</v>
      </c>
      <c r="BH161" s="320">
        <v>941</v>
      </c>
      <c r="BI161" s="320">
        <v>251728</v>
      </c>
      <c r="BJ161" s="320">
        <v>72212</v>
      </c>
      <c r="BK161" s="320">
        <v>-61990</v>
      </c>
      <c r="BL161" s="320">
        <v>10222</v>
      </c>
      <c r="BM161" s="320">
        <v>10222</v>
      </c>
      <c r="BN161" s="320">
        <v>261950</v>
      </c>
      <c r="BO161" s="320">
        <v>158486</v>
      </c>
      <c r="BP161" s="320">
        <v>4032</v>
      </c>
      <c r="BQ161" s="320">
        <v>154454</v>
      </c>
      <c r="BR161" s="320">
        <v>17928</v>
      </c>
      <c r="BS161" s="320">
        <v>3028</v>
      </c>
      <c r="BT161" s="320">
        <v>14900</v>
      </c>
      <c r="BU161" s="320">
        <v>48353</v>
      </c>
      <c r="BV161" s="320">
        <v>41602</v>
      </c>
      <c r="BW161" s="320">
        <v>6751</v>
      </c>
      <c r="BX161" s="320">
        <v>23311</v>
      </c>
      <c r="BY161" s="320">
        <v>6720</v>
      </c>
      <c r="BZ161" s="320">
        <v>16591</v>
      </c>
      <c r="CA161" s="320">
        <v>6263</v>
      </c>
      <c r="CB161" s="320">
        <v>2885</v>
      </c>
      <c r="CC161" s="320">
        <v>3378</v>
      </c>
      <c r="CD161" s="320">
        <v>13027</v>
      </c>
      <c r="CE161" s="320">
        <v>15</v>
      </c>
      <c r="CF161" s="320">
        <v>13012</v>
      </c>
      <c r="CG161" s="320">
        <v>70071</v>
      </c>
      <c r="CH161" s="320">
        <v>0</v>
      </c>
      <c r="CI161" s="320">
        <v>70071</v>
      </c>
      <c r="CJ161" s="320">
        <v>94103</v>
      </c>
      <c r="CK161" s="320">
        <v>88144</v>
      </c>
      <c r="CL161" s="320">
        <v>5959</v>
      </c>
      <c r="CM161" s="320">
        <v>0</v>
      </c>
      <c r="CN161" s="320">
        <v>0</v>
      </c>
      <c r="CO161" s="320">
        <v>0</v>
      </c>
      <c r="CP161" s="320">
        <v>16873</v>
      </c>
      <c r="CQ161" s="320">
        <v>14036</v>
      </c>
      <c r="CR161" s="320">
        <v>2837</v>
      </c>
      <c r="CS161" s="320">
        <v>3926</v>
      </c>
      <c r="CT161" s="320">
        <v>125</v>
      </c>
      <c r="CU161" s="320">
        <v>3801</v>
      </c>
      <c r="CV161" s="320">
        <v>5604</v>
      </c>
      <c r="CW161" s="320">
        <v>214</v>
      </c>
      <c r="CX161" s="320">
        <v>5390</v>
      </c>
      <c r="CY161" s="320"/>
      <c r="CZ161" s="320"/>
      <c r="DA161" s="320"/>
      <c r="DB161" s="320"/>
      <c r="DC161" s="320"/>
      <c r="DD161" s="320">
        <v>0</v>
      </c>
      <c r="DE161" s="320"/>
      <c r="DF161" s="320"/>
      <c r="DG161" s="320">
        <v>0</v>
      </c>
      <c r="DH161" s="320"/>
      <c r="DI161" s="320">
        <v>0</v>
      </c>
      <c r="DJ161" s="320">
        <v>0</v>
      </c>
      <c r="DK161" s="320">
        <v>0</v>
      </c>
      <c r="DL161" s="320">
        <v>0</v>
      </c>
      <c r="DM161" s="320">
        <v>0</v>
      </c>
      <c r="DN161" s="320">
        <v>457945</v>
      </c>
      <c r="DO161" s="320">
        <v>160801</v>
      </c>
      <c r="DP161" s="320">
        <v>297144</v>
      </c>
      <c r="DQ161" s="320">
        <v>32466</v>
      </c>
      <c r="DR161" s="320">
        <v>31189</v>
      </c>
      <c r="DS161" s="320">
        <v>1277</v>
      </c>
      <c r="DT161" s="320">
        <v>490411</v>
      </c>
      <c r="DU161" s="320">
        <v>191990</v>
      </c>
      <c r="DV161" s="320">
        <v>298421</v>
      </c>
      <c r="DW161" s="320">
        <v>-9947</v>
      </c>
      <c r="DX161" s="320">
        <v>0</v>
      </c>
      <c r="DY161" s="320">
        <v>-9947</v>
      </c>
      <c r="DZ161" s="320">
        <v>0</v>
      </c>
      <c r="EA161" s="320">
        <v>13629</v>
      </c>
      <c r="EB161" s="320">
        <v>503</v>
      </c>
      <c r="EC161" s="320">
        <v>5877</v>
      </c>
      <c r="ED161" s="320">
        <v>0</v>
      </c>
      <c r="EE161" s="320">
        <v>0</v>
      </c>
      <c r="EF161" s="320">
        <v>19003</v>
      </c>
      <c r="EG161" s="320">
        <v>163697</v>
      </c>
      <c r="EH161" s="320">
        <v>42683</v>
      </c>
      <c r="EI161" s="320">
        <v>46566</v>
      </c>
      <c r="EJ161" s="320">
        <v>18960</v>
      </c>
      <c r="EK161" s="320">
        <v>271906</v>
      </c>
      <c r="EL161" s="320">
        <v>-55465</v>
      </c>
      <c r="EM161" s="320">
        <v>-1202</v>
      </c>
      <c r="EN161" s="320">
        <v>-87</v>
      </c>
      <c r="EO161" s="320">
        <v>73501</v>
      </c>
      <c r="EP161" s="320">
        <v>-1152</v>
      </c>
      <c r="EQ161" s="320">
        <v>15595</v>
      </c>
      <c r="ER161" s="323">
        <f t="shared" si="65"/>
        <v>509917</v>
      </c>
      <c r="ES161" s="323">
        <f t="shared" si="51"/>
        <v>454452</v>
      </c>
      <c r="ET161" s="323">
        <f t="shared" si="52"/>
        <v>454238</v>
      </c>
      <c r="EU161" s="323">
        <f t="shared" si="60"/>
        <v>55679</v>
      </c>
      <c r="EV161" s="323">
        <f t="shared" si="53"/>
        <v>182546</v>
      </c>
      <c r="EW161" s="323">
        <f t="shared" si="54"/>
        <v>151357</v>
      </c>
      <c r="EX161" s="323">
        <f t="shared" si="55"/>
        <v>151143</v>
      </c>
      <c r="EY161" s="323">
        <f t="shared" si="56"/>
        <v>76030</v>
      </c>
      <c r="EZ161" s="323">
        <f t="shared" si="57"/>
        <v>80819</v>
      </c>
      <c r="FA161" s="323">
        <f t="shared" si="58"/>
        <v>72791</v>
      </c>
      <c r="FB161" s="323">
        <f t="shared" si="61"/>
        <v>8028</v>
      </c>
      <c r="FC161" s="320">
        <v>240353</v>
      </c>
      <c r="FD161" s="320">
        <v>311116</v>
      </c>
      <c r="FE161" s="320">
        <v>4947</v>
      </c>
      <c r="FF161" s="320">
        <v>45263</v>
      </c>
      <c r="FG161" s="320">
        <v>530</v>
      </c>
      <c r="FH161" s="320">
        <v>4251</v>
      </c>
      <c r="FI161" s="320">
        <v>28038</v>
      </c>
      <c r="FJ161" s="320">
        <v>634498</v>
      </c>
      <c r="FK161" s="320">
        <v>2551</v>
      </c>
      <c r="FL161" s="320">
        <v>0</v>
      </c>
      <c r="FM161" s="320">
        <v>9</v>
      </c>
      <c r="FN161" s="320">
        <v>0</v>
      </c>
      <c r="FO161" s="320">
        <v>669</v>
      </c>
      <c r="FP161" s="320">
        <v>89</v>
      </c>
      <c r="FQ161" s="320">
        <v>637816</v>
      </c>
      <c r="FR161" s="320">
        <v>50000</v>
      </c>
      <c r="FS161" s="320">
        <v>0</v>
      </c>
      <c r="FT161" s="320">
        <v>1813</v>
      </c>
      <c r="FU161" s="320">
        <v>0</v>
      </c>
      <c r="FV161" s="320">
        <v>435</v>
      </c>
      <c r="FW161" s="320">
        <v>22007</v>
      </c>
      <c r="FX161" s="320">
        <v>9029</v>
      </c>
      <c r="FY161" s="320">
        <v>83284</v>
      </c>
      <c r="FZ161" s="320">
        <v>721100</v>
      </c>
      <c r="GA161" s="320">
        <v>0</v>
      </c>
      <c r="GB161" s="320">
        <v>14636</v>
      </c>
      <c r="GC161" s="320">
        <v>58707</v>
      </c>
      <c r="GD161" s="320">
        <v>675</v>
      </c>
      <c r="GE161" s="320">
        <v>0</v>
      </c>
      <c r="GF161" s="320">
        <v>0</v>
      </c>
      <c r="GG161" s="320">
        <v>74018</v>
      </c>
      <c r="GH161" s="320">
        <v>0</v>
      </c>
      <c r="GI161" s="320">
        <v>3574</v>
      </c>
      <c r="GJ161" s="320">
        <v>119669</v>
      </c>
      <c r="GK161" s="320">
        <v>156594</v>
      </c>
      <c r="GL161" s="320">
        <v>57782</v>
      </c>
      <c r="GM161" s="320">
        <v>0</v>
      </c>
      <c r="GN161" s="320">
        <v>0</v>
      </c>
      <c r="GO161" s="320">
        <v>337619</v>
      </c>
      <c r="GP161" s="320">
        <v>309463</v>
      </c>
      <c r="GQ161" s="320">
        <v>47513</v>
      </c>
      <c r="GR161" s="320">
        <v>261950</v>
      </c>
      <c r="GS161" s="320">
        <v>309463</v>
      </c>
      <c r="GT161" s="320">
        <v>240353</v>
      </c>
      <c r="GU161" s="320">
        <v>22007</v>
      </c>
      <c r="GV161" s="325">
        <f t="shared" si="62"/>
        <v>229012</v>
      </c>
      <c r="GW161" s="325">
        <f t="shared" si="63"/>
        <v>59029</v>
      </c>
      <c r="GX161" s="325">
        <f t="shared" si="64"/>
        <v>169983</v>
      </c>
      <c r="GY161" s="320">
        <v>11672</v>
      </c>
      <c r="GZ161" s="320">
        <v>9508</v>
      </c>
      <c r="HA161" s="320">
        <v>2164</v>
      </c>
      <c r="HB161" s="323">
        <f t="shared" si="59"/>
        <v>25301</v>
      </c>
      <c r="HC161" s="320"/>
      <c r="HD161" s="320"/>
      <c r="HE161" s="320"/>
      <c r="HF161" s="320"/>
      <c r="HG161" s="320"/>
      <c r="HH161" s="320"/>
      <c r="HI161" s="320"/>
      <c r="HJ161" s="320"/>
      <c r="HK161" s="320"/>
      <c r="HL161" s="320"/>
      <c r="HM161" s="320"/>
      <c r="HN161" s="320"/>
      <c r="HO161" s="320"/>
      <c r="HP161" s="320"/>
      <c r="HQ161" s="320"/>
      <c r="HR161" s="320"/>
      <c r="HS161" s="320"/>
      <c r="HT161" s="320"/>
      <c r="HU161" s="320"/>
      <c r="HV161" s="320"/>
      <c r="HW161" s="320"/>
      <c r="HX161" s="320"/>
      <c r="HY161" s="320"/>
      <c r="HZ161" s="320"/>
      <c r="IA161" s="320"/>
      <c r="IB161" s="320"/>
      <c r="IC161" s="320"/>
      <c r="ID161" s="320"/>
      <c r="IE161" s="320"/>
      <c r="IF161" s="320"/>
      <c r="IG161" s="320"/>
      <c r="IH161" s="320"/>
      <c r="II161" s="320"/>
      <c r="IJ161" s="320"/>
      <c r="IK161" s="320"/>
      <c r="IL161" s="320"/>
      <c r="IM161" s="320"/>
      <c r="IN161" s="320"/>
      <c r="IO161" s="320"/>
      <c r="IP161" s="320"/>
      <c r="IQ161" s="320"/>
      <c r="IR161" s="320"/>
      <c r="IS161" s="320"/>
      <c r="IT161" s="320"/>
      <c r="IU161" s="320"/>
      <c r="IV161" s="320"/>
      <c r="IW161" s="320"/>
      <c r="IX161" s="320"/>
      <c r="IY161" s="320"/>
      <c r="IZ161" s="320"/>
      <c r="JA161" s="320"/>
      <c r="JB161" s="320"/>
      <c r="JC161" s="320"/>
      <c r="JD161" s="320"/>
      <c r="JE161" s="320"/>
      <c r="JF161" s="320"/>
      <c r="JG161" s="320"/>
      <c r="JH161" s="320"/>
      <c r="JI161" s="320"/>
      <c r="JJ161" s="320"/>
      <c r="JK161" s="320"/>
      <c r="JL161" s="320"/>
      <c r="JM161" s="320"/>
      <c r="JN161" s="320"/>
      <c r="JO161" s="320"/>
      <c r="JP161" s="320"/>
      <c r="JQ161" s="320"/>
      <c r="JR161" s="320"/>
      <c r="JS161" s="320"/>
      <c r="JT161" s="320"/>
      <c r="JU161" s="320"/>
      <c r="JV161" s="320"/>
      <c r="JW161" s="320"/>
      <c r="JX161" s="320"/>
      <c r="JY161" s="320"/>
      <c r="JZ161" s="320"/>
      <c r="KA161" s="320"/>
      <c r="KB161" s="320"/>
      <c r="KC161" s="320"/>
      <c r="KD161" s="320"/>
      <c r="KE161" s="320"/>
      <c r="KF161" s="320"/>
      <c r="KG161" s="320"/>
      <c r="KH161" s="320"/>
      <c r="KI161" s="320"/>
      <c r="KJ161" s="320"/>
      <c r="KK161" s="320"/>
      <c r="KL161" s="320"/>
      <c r="KM161" s="320"/>
      <c r="KN161" s="320"/>
      <c r="KO161" s="320"/>
      <c r="KP161" s="320"/>
      <c r="KQ161" s="320"/>
      <c r="KR161" s="320"/>
      <c r="KS161" s="320"/>
      <c r="KT161" s="320"/>
      <c r="KU161" s="320"/>
      <c r="KV161" s="320"/>
      <c r="KW161" s="320"/>
      <c r="KX161" s="320"/>
      <c r="KY161" s="320"/>
      <c r="KZ161" s="320"/>
      <c r="LA161" s="320"/>
      <c r="LB161" s="320"/>
      <c r="LC161" s="320"/>
      <c r="LD161" s="320"/>
      <c r="LE161" s="320"/>
      <c r="LF161" s="320"/>
      <c r="LG161" s="320"/>
      <c r="LH161" s="320"/>
      <c r="LI161" s="320"/>
      <c r="LJ161" s="320"/>
      <c r="LK161" s="320"/>
      <c r="LL161" s="320"/>
      <c r="LM161" s="320"/>
      <c r="LN161" s="320"/>
      <c r="LO161" s="320"/>
      <c r="LP161" s="320"/>
      <c r="LQ161" s="320"/>
      <c r="LR161" s="320"/>
      <c r="LS161" s="320"/>
      <c r="LT161" s="320"/>
      <c r="LU161" s="320"/>
      <c r="LV161" s="320"/>
      <c r="LW161" s="320"/>
      <c r="LX161" s="320"/>
      <c r="LY161" s="320"/>
      <c r="LZ161" s="320"/>
      <c r="MA161" s="320"/>
      <c r="MB161" s="320"/>
      <c r="MC161" s="320"/>
      <c r="MD161" s="320"/>
      <c r="ME161" s="320"/>
      <c r="MF161" s="320"/>
      <c r="MG161" s="320"/>
      <c r="MH161" s="320"/>
      <c r="MI161" s="320"/>
      <c r="MJ161" s="320"/>
      <c r="MK161" s="320"/>
      <c r="ML161" s="320"/>
      <c r="MM161" s="320"/>
      <c r="MN161" s="320"/>
      <c r="MO161" s="320"/>
      <c r="MP161" s="320"/>
      <c r="MQ161" s="320"/>
      <c r="MR161" s="320"/>
      <c r="MS161" s="320"/>
      <c r="MT161" s="320"/>
      <c r="MU161" s="320"/>
      <c r="MV161" s="320"/>
      <c r="MW161" s="320"/>
      <c r="MX161" s="320"/>
      <c r="MY161" s="320"/>
      <c r="MZ161" s="320"/>
      <c r="NA161" s="320"/>
      <c r="NB161" s="320"/>
      <c r="NC161" s="320"/>
      <c r="ND161" s="320"/>
      <c r="NE161" s="320"/>
      <c r="NF161" s="320"/>
      <c r="NG161" s="320"/>
      <c r="NH161" s="320"/>
      <c r="NI161" s="320"/>
      <c r="NJ161" s="320"/>
      <c r="NK161" s="320"/>
      <c r="NL161" s="320"/>
      <c r="NM161" s="320"/>
      <c r="NN161" s="320"/>
      <c r="NO161" s="320"/>
      <c r="NP161" s="320"/>
      <c r="NQ161" s="320"/>
      <c r="NR161" s="320"/>
      <c r="NS161" s="320"/>
      <c r="NT161" s="320"/>
      <c r="NU161" s="320"/>
      <c r="NV161" s="320"/>
      <c r="NW161" s="320"/>
      <c r="NX161" s="320"/>
      <c r="NY161" s="320"/>
      <c r="NZ161" s="320"/>
      <c r="OA161" s="320"/>
      <c r="OB161" s="320"/>
      <c r="OC161" s="320"/>
      <c r="OD161" s="320"/>
      <c r="OE161" s="320"/>
      <c r="OF161" s="320"/>
      <c r="OG161" s="320"/>
      <c r="OH161" s="320"/>
      <c r="OI161" s="320"/>
      <c r="OJ161" s="320"/>
      <c r="OK161" s="320"/>
      <c r="OL161" s="320"/>
      <c r="OM161" s="320"/>
      <c r="ON161" s="320"/>
      <c r="OO161" s="320"/>
      <c r="OP161" s="320"/>
      <c r="OQ161" s="320"/>
      <c r="OR161" s="320"/>
      <c r="OS161" s="320"/>
      <c r="OT161" s="320"/>
      <c r="OU161" s="320"/>
      <c r="OV161" s="320"/>
      <c r="OW161" s="320"/>
      <c r="OX161" s="320"/>
      <c r="OY161" s="320"/>
      <c r="OZ161" s="320"/>
      <c r="PA161" s="320"/>
      <c r="PB161" s="320"/>
      <c r="PC161" s="320"/>
      <c r="PD161" s="320"/>
      <c r="PE161" s="320"/>
      <c r="PF161" s="320"/>
      <c r="PG161" s="320"/>
      <c r="PH161" s="320"/>
      <c r="PI161" s="320"/>
      <c r="PJ161" s="320"/>
      <c r="PK161" s="320"/>
      <c r="PL161" s="320"/>
      <c r="PM161" s="320"/>
      <c r="PN161" s="320"/>
      <c r="PO161" s="320"/>
      <c r="PP161" s="320"/>
      <c r="PQ161" s="320"/>
      <c r="PR161" s="320"/>
      <c r="PS161" s="320"/>
      <c r="PT161" s="320"/>
      <c r="PU161" s="320"/>
      <c r="PV161" s="320"/>
      <c r="PW161" s="320"/>
      <c r="PX161" s="320"/>
      <c r="PY161" s="320"/>
      <c r="PZ161" s="320"/>
      <c r="QA161" s="320"/>
      <c r="QB161" s="320"/>
      <c r="QC161" s="320"/>
      <c r="QD161" s="320"/>
      <c r="QE161" s="320"/>
      <c r="QF161" s="320"/>
      <c r="QG161" s="320"/>
      <c r="QH161" s="320"/>
      <c r="QI161" s="320"/>
      <c r="QJ161" s="320"/>
      <c r="QK161" s="320"/>
      <c r="QL161" s="320"/>
      <c r="QM161" s="320"/>
      <c r="QN161" s="320"/>
      <c r="QO161" s="320"/>
      <c r="QP161" s="320"/>
      <c r="QQ161" s="320"/>
      <c r="QR161" s="320"/>
      <c r="QS161" s="320"/>
      <c r="QT161" s="320"/>
      <c r="QU161" s="320"/>
      <c r="QV161" s="320"/>
      <c r="QW161" s="320"/>
      <c r="QX161" s="320"/>
      <c r="QY161" s="320"/>
      <c r="QZ161" s="320"/>
      <c r="RA161" s="320"/>
      <c r="RB161" s="320"/>
      <c r="RC161" s="320"/>
      <c r="RD161" s="320"/>
      <c r="RE161" s="320"/>
      <c r="RF161" s="320"/>
      <c r="RG161" s="320"/>
      <c r="RH161" s="320"/>
      <c r="RI161" s="320"/>
      <c r="RJ161" s="320"/>
      <c r="RK161" s="320"/>
      <c r="RL161" s="320"/>
      <c r="RM161" s="320"/>
      <c r="RN161" s="320"/>
      <c r="RO161" s="320"/>
      <c r="RP161" s="320"/>
      <c r="RQ161" s="320"/>
      <c r="RR161" s="320"/>
      <c r="RS161" s="320"/>
      <c r="RT161" s="320"/>
      <c r="RU161" s="320"/>
      <c r="RV161" s="320"/>
      <c r="RW161" s="320"/>
      <c r="RX161" s="320"/>
      <c r="RY161" s="320"/>
      <c r="RZ161" s="320"/>
      <c r="SA161" s="320"/>
      <c r="SB161" s="320"/>
      <c r="SC161" s="320"/>
      <c r="SD161" s="320"/>
      <c r="SE161" s="320"/>
      <c r="SF161" s="320"/>
      <c r="SG161" s="320"/>
      <c r="SH161" s="320"/>
      <c r="SI161" s="320"/>
      <c r="SJ161" s="320"/>
      <c r="SK161" s="320"/>
      <c r="SL161" s="320"/>
      <c r="SM161" s="320"/>
      <c r="SN161" s="320"/>
      <c r="SO161" s="320"/>
      <c r="SP161" s="320"/>
      <c r="SQ161" s="320"/>
      <c r="SR161" s="320"/>
      <c r="SS161" s="320"/>
      <c r="ST161" s="320"/>
      <c r="SU161" s="320"/>
      <c r="SV161" s="320"/>
      <c r="SW161" s="320"/>
      <c r="SX161" s="320"/>
      <c r="SY161" s="320"/>
      <c r="SZ161" s="320"/>
      <c r="TA161" s="320"/>
      <c r="TB161" s="320"/>
      <c r="TC161" s="320"/>
      <c r="TD161" s="320"/>
      <c r="TE161" s="320"/>
      <c r="TF161" s="320"/>
      <c r="TG161" s="320"/>
      <c r="TH161" s="320"/>
      <c r="TI161" s="320"/>
      <c r="TJ161" s="320"/>
      <c r="TK161" s="320"/>
      <c r="TL161" s="320"/>
      <c r="TM161" s="320"/>
      <c r="TN161" s="320"/>
      <c r="TO161" s="320"/>
      <c r="TP161" s="320"/>
      <c r="TQ161" s="320"/>
      <c r="TR161" s="320"/>
      <c r="TS161" s="320"/>
      <c r="TT161" s="320"/>
      <c r="TU161" s="320"/>
      <c r="TV161" s="320"/>
      <c r="TW161" s="320"/>
      <c r="TX161" s="320"/>
      <c r="TY161" s="320"/>
      <c r="TZ161" s="320"/>
      <c r="UA161" s="320"/>
      <c r="UB161" s="320"/>
      <c r="UC161" s="320"/>
      <c r="UD161" s="320"/>
    </row>
    <row r="162" spans="1:550">
      <c r="A162" s="28" t="s">
        <v>661</v>
      </c>
      <c r="B162" s="28" t="s">
        <v>633</v>
      </c>
      <c r="C162" s="29" t="s">
        <v>242</v>
      </c>
      <c r="D162" s="29" t="s">
        <v>269</v>
      </c>
      <c r="E162" s="105" t="s">
        <v>186</v>
      </c>
      <c r="F162" s="31">
        <v>12</v>
      </c>
      <c r="G162" s="320">
        <v>316230</v>
      </c>
      <c r="H162" s="320">
        <v>143313</v>
      </c>
      <c r="I162" s="320">
        <v>12300</v>
      </c>
      <c r="J162" s="320">
        <v>43552</v>
      </c>
      <c r="K162" s="320">
        <v>688363</v>
      </c>
      <c r="L162" s="320">
        <v>766677</v>
      </c>
      <c r="M162" s="320">
        <v>17548</v>
      </c>
      <c r="N162" s="320">
        <v>2511</v>
      </c>
      <c r="O162" s="320">
        <v>8252</v>
      </c>
      <c r="P162" s="320">
        <v>10763</v>
      </c>
      <c r="Q162" s="320">
        <v>4656</v>
      </c>
      <c r="R162" s="320">
        <v>15419</v>
      </c>
      <c r="S162" s="320">
        <v>32967</v>
      </c>
      <c r="T162" s="320">
        <v>10574</v>
      </c>
      <c r="U162" s="320">
        <v>-14203</v>
      </c>
      <c r="V162" s="320">
        <v>16174</v>
      </c>
      <c r="W162" s="320">
        <v>1971</v>
      </c>
      <c r="X162" s="320">
        <v>0</v>
      </c>
      <c r="Y162" s="320">
        <v>1971</v>
      </c>
      <c r="Z162" s="320">
        <v>12545</v>
      </c>
      <c r="AA162" s="320">
        <v>5212</v>
      </c>
      <c r="AB162" s="320">
        <v>3192</v>
      </c>
      <c r="AC162" s="320">
        <v>-3804</v>
      </c>
      <c r="AD162" s="320">
        <v>-612</v>
      </c>
      <c r="AE162" s="320">
        <v>4600</v>
      </c>
      <c r="AF162" s="320">
        <v>0</v>
      </c>
      <c r="AG162" s="320">
        <v>0</v>
      </c>
      <c r="AH162" s="320">
        <v>0</v>
      </c>
      <c r="AI162" s="320">
        <v>15487</v>
      </c>
      <c r="AJ162" s="320">
        <v>-334</v>
      </c>
      <c r="AK162" s="320">
        <v>15153</v>
      </c>
      <c r="AL162" s="320">
        <v>4328</v>
      </c>
      <c r="AM162" s="320">
        <v>814</v>
      </c>
      <c r="AN162" s="320">
        <v>5142</v>
      </c>
      <c r="AO162" s="320">
        <v>4977</v>
      </c>
      <c r="AP162" s="320">
        <v>-1332</v>
      </c>
      <c r="AQ162" s="320">
        <v>3645</v>
      </c>
      <c r="AR162" s="320">
        <v>0</v>
      </c>
      <c r="AS162" s="320">
        <v>0</v>
      </c>
      <c r="AT162" s="320">
        <v>0</v>
      </c>
      <c r="AU162" s="320">
        <v>58126</v>
      </c>
      <c r="AV162" s="320">
        <v>-11692</v>
      </c>
      <c r="AW162" s="320">
        <v>0</v>
      </c>
      <c r="AX162" s="320">
        <v>27618</v>
      </c>
      <c r="AY162" s="320">
        <v>15926</v>
      </c>
      <c r="AZ162" s="320">
        <v>0</v>
      </c>
      <c r="BA162" s="320">
        <v>15926</v>
      </c>
      <c r="BB162" s="320">
        <v>74052</v>
      </c>
      <c r="BC162" s="320">
        <v>37427</v>
      </c>
      <c r="BD162" s="320">
        <v>20699</v>
      </c>
      <c r="BE162" s="320">
        <v>54299</v>
      </c>
      <c r="BF162" s="320">
        <v>19753</v>
      </c>
      <c r="BG162" s="320">
        <v>16872</v>
      </c>
      <c r="BH162" s="320">
        <v>-946</v>
      </c>
      <c r="BI162" s="320">
        <v>897961</v>
      </c>
      <c r="BJ162" s="320">
        <v>179646</v>
      </c>
      <c r="BK162" s="320">
        <v>-27618</v>
      </c>
      <c r="BL162" s="320">
        <v>152028</v>
      </c>
      <c r="BM162" s="320">
        <v>152028</v>
      </c>
      <c r="BN162" s="320">
        <v>1049989</v>
      </c>
      <c r="BO162" s="320">
        <v>341696</v>
      </c>
      <c r="BP162" s="320">
        <v>8752</v>
      </c>
      <c r="BQ162" s="320">
        <v>332944</v>
      </c>
      <c r="BR162" s="320">
        <v>50064</v>
      </c>
      <c r="BS162" s="320">
        <v>10450</v>
      </c>
      <c r="BT162" s="320">
        <v>39614</v>
      </c>
      <c r="BU162" s="320">
        <v>131808</v>
      </c>
      <c r="BV162" s="320">
        <v>114928</v>
      </c>
      <c r="BW162" s="320">
        <v>16880</v>
      </c>
      <c r="BX162" s="320">
        <v>38852</v>
      </c>
      <c r="BY162" s="320">
        <v>965</v>
      </c>
      <c r="BZ162" s="320">
        <v>37887</v>
      </c>
      <c r="CA162" s="320">
        <v>30687</v>
      </c>
      <c r="CB162" s="320">
        <v>16343</v>
      </c>
      <c r="CC162" s="320">
        <v>14344</v>
      </c>
      <c r="CD162" s="320">
        <v>51204</v>
      </c>
      <c r="CE162" s="320">
        <v>11468</v>
      </c>
      <c r="CF162" s="320">
        <v>39736</v>
      </c>
      <c r="CG162" s="320">
        <v>0</v>
      </c>
      <c r="CH162" s="320">
        <v>0</v>
      </c>
      <c r="CI162" s="320">
        <v>0</v>
      </c>
      <c r="CJ162" s="320">
        <v>212333</v>
      </c>
      <c r="CK162" s="320">
        <v>54665</v>
      </c>
      <c r="CL162" s="320">
        <v>157668</v>
      </c>
      <c r="CM162" s="320">
        <v>0</v>
      </c>
      <c r="CN162" s="320">
        <v>0</v>
      </c>
      <c r="CO162" s="320">
        <v>0</v>
      </c>
      <c r="CP162" s="320">
        <v>10346</v>
      </c>
      <c r="CQ162" s="320">
        <v>6414</v>
      </c>
      <c r="CR162" s="320">
        <v>3932</v>
      </c>
      <c r="CS162" s="320">
        <v>7792</v>
      </c>
      <c r="CT162" s="320">
        <v>0</v>
      </c>
      <c r="CU162" s="320">
        <v>7792</v>
      </c>
      <c r="CV162" s="320">
        <v>1049</v>
      </c>
      <c r="CW162" s="320">
        <v>0</v>
      </c>
      <c r="CX162" s="320">
        <v>1049</v>
      </c>
      <c r="CY162" s="320"/>
      <c r="CZ162" s="320"/>
      <c r="DA162" s="320"/>
      <c r="DB162" s="320"/>
      <c r="DC162" s="320"/>
      <c r="DD162" s="320">
        <v>0</v>
      </c>
      <c r="DE162" s="320"/>
      <c r="DF162" s="320"/>
      <c r="DG162" s="320">
        <v>550</v>
      </c>
      <c r="DH162" s="320"/>
      <c r="DI162" s="320">
        <v>550</v>
      </c>
      <c r="DJ162" s="320">
        <v>0</v>
      </c>
      <c r="DK162" s="320">
        <v>21470</v>
      </c>
      <c r="DL162" s="320">
        <v>13046</v>
      </c>
      <c r="DM162" s="320">
        <v>8424</v>
      </c>
      <c r="DN162" s="320">
        <v>897851</v>
      </c>
      <c r="DO162" s="320">
        <v>237031</v>
      </c>
      <c r="DP162" s="320">
        <v>660820</v>
      </c>
      <c r="DQ162" s="320">
        <v>88471</v>
      </c>
      <c r="DR162" s="320">
        <v>81034</v>
      </c>
      <c r="DS162" s="320">
        <v>7437</v>
      </c>
      <c r="DT162" s="320">
        <v>986322</v>
      </c>
      <c r="DU162" s="320">
        <v>318065</v>
      </c>
      <c r="DV162" s="320">
        <v>668257</v>
      </c>
      <c r="DW162" s="320">
        <v>-2226</v>
      </c>
      <c r="DX162" s="320">
        <v>0</v>
      </c>
      <c r="DY162" s="320">
        <v>-2226</v>
      </c>
      <c r="DZ162" s="320">
        <v>1891</v>
      </c>
      <c r="EA162" s="320">
        <v>62261</v>
      </c>
      <c r="EB162" s="320">
        <v>591</v>
      </c>
      <c r="EC162" s="320">
        <v>20584</v>
      </c>
      <c r="ED162" s="320">
        <v>0</v>
      </c>
      <c r="EE162" s="320">
        <v>0</v>
      </c>
      <c r="EF162" s="320">
        <v>80363</v>
      </c>
      <c r="EG162" s="320">
        <v>259966</v>
      </c>
      <c r="EH162" s="320">
        <v>315984</v>
      </c>
      <c r="EI162" s="320">
        <v>112413</v>
      </c>
      <c r="EJ162" s="320">
        <v>50791</v>
      </c>
      <c r="EK162" s="320">
        <v>739154</v>
      </c>
      <c r="EL162" s="320">
        <v>-11692</v>
      </c>
      <c r="EM162" s="320">
        <v>-32357</v>
      </c>
      <c r="EN162" s="320">
        <v>0</v>
      </c>
      <c r="EO162" s="320">
        <v>212003</v>
      </c>
      <c r="EP162" s="320">
        <v>0</v>
      </c>
      <c r="EQ162" s="320">
        <v>167954</v>
      </c>
      <c r="ER162" s="323">
        <f t="shared" si="65"/>
        <v>1069167</v>
      </c>
      <c r="ES162" s="323">
        <f t="shared" si="51"/>
        <v>1057475</v>
      </c>
      <c r="ET162" s="323">
        <f t="shared" si="52"/>
        <v>1057475</v>
      </c>
      <c r="EU162" s="323">
        <f t="shared" si="60"/>
        <v>11692</v>
      </c>
      <c r="EV162" s="323">
        <f t="shared" si="53"/>
        <v>318321</v>
      </c>
      <c r="EW162" s="323">
        <f t="shared" si="54"/>
        <v>237287</v>
      </c>
      <c r="EX162" s="323">
        <f t="shared" si="55"/>
        <v>237287</v>
      </c>
      <c r="EY162" s="323">
        <f t="shared" si="56"/>
        <v>157668</v>
      </c>
      <c r="EZ162" s="323">
        <f t="shared" si="57"/>
        <v>220279</v>
      </c>
      <c r="FA162" s="323">
        <f t="shared" si="58"/>
        <v>195962</v>
      </c>
      <c r="FB162" s="323">
        <f t="shared" si="61"/>
        <v>24317</v>
      </c>
      <c r="FC162" s="320">
        <v>912930</v>
      </c>
      <c r="FD162" s="320">
        <v>1481855</v>
      </c>
      <c r="FE162" s="320">
        <v>117185</v>
      </c>
      <c r="FF162" s="320">
        <v>228884</v>
      </c>
      <c r="FG162" s="320">
        <v>1084</v>
      </c>
      <c r="FH162" s="320">
        <v>9066</v>
      </c>
      <c r="FI162" s="320">
        <v>37464</v>
      </c>
      <c r="FJ162" s="320">
        <v>2788468</v>
      </c>
      <c r="FK162" s="320">
        <v>3098</v>
      </c>
      <c r="FL162" s="320">
        <v>0</v>
      </c>
      <c r="FM162" s="320">
        <v>342</v>
      </c>
      <c r="FN162" s="320">
        <v>0</v>
      </c>
      <c r="FO162" s="320">
        <v>0</v>
      </c>
      <c r="FP162" s="320">
        <v>2378</v>
      </c>
      <c r="FQ162" s="320">
        <v>2794286</v>
      </c>
      <c r="FR162" s="320">
        <v>11037</v>
      </c>
      <c r="FS162" s="320">
        <v>1126</v>
      </c>
      <c r="FT162" s="320">
        <v>3986</v>
      </c>
      <c r="FU162" s="320">
        <v>0</v>
      </c>
      <c r="FV162" s="320">
        <v>3708</v>
      </c>
      <c r="FW162" s="320">
        <v>48483</v>
      </c>
      <c r="FX162" s="320">
        <v>78585</v>
      </c>
      <c r="FY162" s="320">
        <v>146925</v>
      </c>
      <c r="FZ162" s="320">
        <v>2941211</v>
      </c>
      <c r="GA162" s="320">
        <v>0</v>
      </c>
      <c r="GB162" s="320">
        <v>91553</v>
      </c>
      <c r="GC162" s="320">
        <v>108792</v>
      </c>
      <c r="GD162" s="320">
        <v>2222</v>
      </c>
      <c r="GE162" s="320">
        <v>2070</v>
      </c>
      <c r="GF162" s="320">
        <v>0</v>
      </c>
      <c r="GG162" s="320">
        <v>204637</v>
      </c>
      <c r="GH162" s="320">
        <v>0</v>
      </c>
      <c r="GI162" s="320">
        <v>759</v>
      </c>
      <c r="GJ162" s="320">
        <v>460391</v>
      </c>
      <c r="GK162" s="320">
        <v>928489</v>
      </c>
      <c r="GL162" s="320">
        <v>222894</v>
      </c>
      <c r="GM162" s="320">
        <v>0</v>
      </c>
      <c r="GN162" s="320">
        <v>0</v>
      </c>
      <c r="GO162" s="320">
        <v>1612533</v>
      </c>
      <c r="GP162" s="320">
        <v>1124041</v>
      </c>
      <c r="GQ162" s="320">
        <v>74052</v>
      </c>
      <c r="GR162" s="320">
        <v>1049989</v>
      </c>
      <c r="GS162" s="320">
        <v>1124041</v>
      </c>
      <c r="GT162" s="320">
        <v>912930</v>
      </c>
      <c r="GU162" s="320">
        <v>48483</v>
      </c>
      <c r="GV162" s="325">
        <f t="shared" si="62"/>
        <v>1242936</v>
      </c>
      <c r="GW162" s="325">
        <f t="shared" si="63"/>
        <v>89622</v>
      </c>
      <c r="GX162" s="325">
        <f t="shared" si="64"/>
        <v>1153314</v>
      </c>
      <c r="GY162" s="320">
        <v>44078</v>
      </c>
      <c r="GZ162" s="320">
        <v>39930</v>
      </c>
      <c r="HA162" s="320">
        <v>4148</v>
      </c>
      <c r="HB162" s="323">
        <f t="shared" si="59"/>
        <v>106339</v>
      </c>
      <c r="HC162" s="320"/>
      <c r="HD162" s="320"/>
      <c r="HE162" s="320"/>
      <c r="HF162" s="320"/>
      <c r="HG162" s="320"/>
      <c r="HH162" s="320"/>
      <c r="HI162" s="320"/>
      <c r="HJ162" s="320"/>
      <c r="HK162" s="320"/>
      <c r="HL162" s="320"/>
      <c r="HM162" s="320"/>
      <c r="HN162" s="320"/>
      <c r="HO162" s="320"/>
      <c r="HP162" s="320"/>
      <c r="HQ162" s="320"/>
      <c r="HR162" s="320"/>
      <c r="HS162" s="320"/>
      <c r="HT162" s="320"/>
      <c r="HU162" s="320"/>
      <c r="HV162" s="320"/>
      <c r="HW162" s="320"/>
      <c r="HX162" s="320"/>
      <c r="HY162" s="320"/>
      <c r="HZ162" s="320"/>
      <c r="IA162" s="320"/>
      <c r="IB162" s="320"/>
      <c r="IC162" s="320"/>
      <c r="ID162" s="320"/>
      <c r="IE162" s="320"/>
      <c r="IF162" s="320"/>
      <c r="IG162" s="320"/>
      <c r="IH162" s="320"/>
      <c r="II162" s="320"/>
      <c r="IJ162" s="320"/>
      <c r="IK162" s="320"/>
      <c r="IL162" s="320"/>
      <c r="IM162" s="320"/>
      <c r="IN162" s="320"/>
      <c r="IO162" s="320"/>
      <c r="IP162" s="320"/>
      <c r="IQ162" s="320"/>
      <c r="IR162" s="320"/>
      <c r="IS162" s="320"/>
      <c r="IT162" s="320"/>
      <c r="IU162" s="320"/>
      <c r="IV162" s="320"/>
      <c r="IW162" s="320"/>
      <c r="IX162" s="320"/>
      <c r="IY162" s="320"/>
      <c r="IZ162" s="320"/>
      <c r="JA162" s="320"/>
      <c r="JB162" s="320"/>
      <c r="JC162" s="320"/>
      <c r="JD162" s="320"/>
      <c r="JE162" s="320"/>
      <c r="JF162" s="320"/>
      <c r="JG162" s="320"/>
      <c r="JH162" s="320"/>
      <c r="JI162" s="320"/>
      <c r="JJ162" s="320"/>
      <c r="JK162" s="320"/>
      <c r="JL162" s="320"/>
      <c r="JM162" s="320"/>
      <c r="JN162" s="320"/>
      <c r="JO162" s="320"/>
      <c r="JP162" s="320"/>
      <c r="JQ162" s="320"/>
      <c r="JR162" s="320"/>
      <c r="JS162" s="320"/>
      <c r="JT162" s="320"/>
      <c r="JU162" s="320"/>
      <c r="JV162" s="320"/>
      <c r="JW162" s="320"/>
      <c r="JX162" s="320"/>
      <c r="JY162" s="320"/>
      <c r="JZ162" s="320"/>
      <c r="KA162" s="320"/>
      <c r="KB162" s="320"/>
      <c r="KC162" s="320"/>
      <c r="KD162" s="320"/>
      <c r="KE162" s="320"/>
      <c r="KF162" s="320"/>
      <c r="KG162" s="320"/>
      <c r="KH162" s="320"/>
      <c r="KI162" s="320"/>
      <c r="KJ162" s="320"/>
      <c r="KK162" s="320"/>
      <c r="KL162" s="320"/>
      <c r="KM162" s="320"/>
      <c r="KN162" s="320"/>
      <c r="KO162" s="320"/>
      <c r="KP162" s="320"/>
      <c r="KQ162" s="320"/>
      <c r="KR162" s="320"/>
      <c r="KS162" s="320"/>
      <c r="KT162" s="320"/>
      <c r="KU162" s="320"/>
      <c r="KV162" s="320"/>
      <c r="KW162" s="320"/>
      <c r="KX162" s="320"/>
      <c r="KY162" s="320"/>
      <c r="KZ162" s="320"/>
      <c r="LA162" s="320"/>
      <c r="LB162" s="320"/>
      <c r="LC162" s="320"/>
      <c r="LD162" s="320"/>
      <c r="LE162" s="320"/>
      <c r="LF162" s="320"/>
      <c r="LG162" s="320"/>
      <c r="LH162" s="320"/>
      <c r="LI162" s="320"/>
      <c r="LJ162" s="320"/>
      <c r="LK162" s="320"/>
      <c r="LL162" s="320"/>
      <c r="LM162" s="320"/>
      <c r="LN162" s="320"/>
      <c r="LO162" s="320"/>
      <c r="LP162" s="320"/>
      <c r="LQ162" s="320"/>
      <c r="LR162" s="320"/>
      <c r="LS162" s="320"/>
      <c r="LT162" s="320"/>
      <c r="LU162" s="320"/>
      <c r="LV162" s="320"/>
      <c r="LW162" s="320"/>
      <c r="LX162" s="320"/>
      <c r="LY162" s="320"/>
      <c r="LZ162" s="320"/>
      <c r="MA162" s="320"/>
      <c r="MB162" s="320"/>
      <c r="MC162" s="320"/>
      <c r="MD162" s="320"/>
      <c r="ME162" s="320"/>
      <c r="MF162" s="320"/>
      <c r="MG162" s="320"/>
      <c r="MH162" s="320"/>
      <c r="MI162" s="320"/>
      <c r="MJ162" s="320"/>
      <c r="MK162" s="320"/>
      <c r="ML162" s="320"/>
      <c r="MM162" s="320"/>
      <c r="MN162" s="320"/>
      <c r="MO162" s="320"/>
      <c r="MP162" s="320"/>
      <c r="MQ162" s="320"/>
      <c r="MR162" s="320"/>
      <c r="MS162" s="320"/>
      <c r="MT162" s="320"/>
      <c r="MU162" s="320"/>
      <c r="MV162" s="320"/>
      <c r="MW162" s="320"/>
      <c r="MX162" s="320"/>
      <c r="MY162" s="320"/>
      <c r="MZ162" s="320"/>
      <c r="NA162" s="320"/>
      <c r="NB162" s="320"/>
      <c r="NC162" s="320"/>
      <c r="ND162" s="320"/>
      <c r="NE162" s="320"/>
      <c r="NF162" s="320"/>
      <c r="NG162" s="320"/>
      <c r="NH162" s="320"/>
      <c r="NI162" s="320"/>
      <c r="NJ162" s="320"/>
      <c r="NK162" s="320"/>
      <c r="NL162" s="320"/>
      <c r="NM162" s="320"/>
      <c r="NN162" s="320"/>
      <c r="NO162" s="320"/>
      <c r="NP162" s="320"/>
      <c r="NQ162" s="320"/>
      <c r="NR162" s="320"/>
      <c r="NS162" s="320"/>
      <c r="NT162" s="320"/>
      <c r="NU162" s="320"/>
      <c r="NV162" s="320"/>
      <c r="NW162" s="320"/>
      <c r="NX162" s="320"/>
      <c r="NY162" s="320"/>
      <c r="NZ162" s="320"/>
      <c r="OA162" s="320"/>
      <c r="OB162" s="320"/>
      <c r="OC162" s="320"/>
      <c r="OD162" s="320"/>
      <c r="OE162" s="320"/>
      <c r="OF162" s="320"/>
      <c r="OG162" s="320"/>
      <c r="OH162" s="320"/>
      <c r="OI162" s="320"/>
      <c r="OJ162" s="320"/>
      <c r="OK162" s="320"/>
      <c r="OL162" s="320"/>
      <c r="OM162" s="320"/>
      <c r="ON162" s="320"/>
      <c r="OO162" s="320"/>
      <c r="OP162" s="320"/>
      <c r="OQ162" s="320"/>
      <c r="OR162" s="320"/>
      <c r="OS162" s="320"/>
      <c r="OT162" s="320"/>
      <c r="OU162" s="320"/>
      <c r="OV162" s="320"/>
      <c r="OW162" s="320"/>
      <c r="OX162" s="320"/>
      <c r="OY162" s="320"/>
      <c r="OZ162" s="320"/>
      <c r="PA162" s="320"/>
      <c r="PB162" s="320"/>
      <c r="PC162" s="320"/>
      <c r="PD162" s="320"/>
      <c r="PE162" s="320"/>
      <c r="PF162" s="320"/>
      <c r="PG162" s="320"/>
      <c r="PH162" s="320"/>
      <c r="PI162" s="320"/>
      <c r="PJ162" s="320"/>
      <c r="PK162" s="320"/>
      <c r="PL162" s="320"/>
      <c r="PM162" s="320"/>
      <c r="PN162" s="320"/>
      <c r="PO162" s="320"/>
      <c r="PP162" s="320"/>
      <c r="PQ162" s="320"/>
      <c r="PR162" s="320"/>
      <c r="PS162" s="320"/>
      <c r="PT162" s="320"/>
      <c r="PU162" s="320"/>
      <c r="PV162" s="320"/>
      <c r="PW162" s="320"/>
      <c r="PX162" s="320"/>
      <c r="PY162" s="320"/>
      <c r="PZ162" s="320"/>
      <c r="QA162" s="320"/>
      <c r="QB162" s="320"/>
      <c r="QC162" s="320"/>
      <c r="QD162" s="320"/>
      <c r="QE162" s="320"/>
      <c r="QF162" s="320"/>
      <c r="QG162" s="320"/>
      <c r="QH162" s="320"/>
      <c r="QI162" s="320"/>
      <c r="QJ162" s="320"/>
      <c r="QK162" s="320"/>
      <c r="QL162" s="320"/>
      <c r="QM162" s="320"/>
      <c r="QN162" s="320"/>
      <c r="QO162" s="320"/>
      <c r="QP162" s="320"/>
      <c r="QQ162" s="320"/>
      <c r="QR162" s="320"/>
      <c r="QS162" s="320"/>
      <c r="QT162" s="320"/>
      <c r="QU162" s="320"/>
      <c r="QV162" s="320"/>
      <c r="QW162" s="320"/>
      <c r="QX162" s="320"/>
      <c r="QY162" s="320"/>
      <c r="QZ162" s="320"/>
      <c r="RA162" s="320"/>
      <c r="RB162" s="320"/>
      <c r="RC162" s="320"/>
      <c r="RD162" s="320"/>
      <c r="RE162" s="320"/>
      <c r="RF162" s="320"/>
      <c r="RG162" s="320"/>
      <c r="RH162" s="320"/>
      <c r="RI162" s="320"/>
      <c r="RJ162" s="320"/>
      <c r="RK162" s="320"/>
      <c r="RL162" s="320"/>
      <c r="RM162" s="320"/>
      <c r="RN162" s="320"/>
      <c r="RO162" s="320"/>
      <c r="RP162" s="320"/>
      <c r="RQ162" s="320"/>
      <c r="RR162" s="320"/>
      <c r="RS162" s="320"/>
      <c r="RT162" s="320"/>
      <c r="RU162" s="320"/>
      <c r="RV162" s="320"/>
      <c r="RW162" s="320"/>
      <c r="RX162" s="320"/>
      <c r="RY162" s="320"/>
      <c r="RZ162" s="320"/>
      <c r="SA162" s="320"/>
      <c r="SB162" s="320"/>
      <c r="SC162" s="320"/>
      <c r="SD162" s="320"/>
      <c r="SE162" s="320"/>
      <c r="SF162" s="320"/>
      <c r="SG162" s="320"/>
      <c r="SH162" s="320"/>
      <c r="SI162" s="320"/>
      <c r="SJ162" s="320"/>
      <c r="SK162" s="320"/>
      <c r="SL162" s="320"/>
      <c r="SM162" s="320"/>
      <c r="SN162" s="320"/>
      <c r="SO162" s="320"/>
      <c r="SP162" s="320"/>
      <c r="SQ162" s="320"/>
      <c r="SR162" s="320"/>
      <c r="SS162" s="320"/>
      <c r="ST162" s="320"/>
      <c r="SU162" s="320"/>
      <c r="SV162" s="320"/>
      <c r="SW162" s="320"/>
      <c r="SX162" s="320"/>
      <c r="SY162" s="320"/>
      <c r="SZ162" s="320"/>
      <c r="TA162" s="320"/>
      <c r="TB162" s="320"/>
      <c r="TC162" s="320"/>
      <c r="TD162" s="320"/>
      <c r="TE162" s="320"/>
      <c r="TF162" s="320"/>
      <c r="TG162" s="320"/>
      <c r="TH162" s="320"/>
      <c r="TI162" s="320"/>
      <c r="TJ162" s="320"/>
      <c r="TK162" s="320"/>
      <c r="TL162" s="320"/>
      <c r="TM162" s="320"/>
      <c r="TN162" s="320"/>
      <c r="TO162" s="320"/>
      <c r="TP162" s="320"/>
      <c r="TQ162" s="320"/>
      <c r="TR162" s="320"/>
      <c r="TS162" s="320"/>
      <c r="TT162" s="320"/>
      <c r="TU162" s="320"/>
      <c r="TV162" s="320"/>
      <c r="TW162" s="320"/>
      <c r="TX162" s="320"/>
      <c r="TY162" s="320"/>
      <c r="TZ162" s="320"/>
      <c r="UA162" s="320"/>
      <c r="UB162" s="320"/>
      <c r="UC162" s="320"/>
      <c r="UD162" s="320"/>
    </row>
    <row r="163" spans="1:550">
      <c r="A163" s="28" t="s">
        <v>662</v>
      </c>
      <c r="B163" s="28" t="s">
        <v>633</v>
      </c>
      <c r="C163" s="29" t="s">
        <v>242</v>
      </c>
      <c r="D163" s="29" t="s">
        <v>270</v>
      </c>
      <c r="E163" s="105" t="s">
        <v>186</v>
      </c>
      <c r="F163" s="31">
        <v>12</v>
      </c>
      <c r="G163" s="320">
        <v>92830</v>
      </c>
      <c r="H163" s="320">
        <v>38665</v>
      </c>
      <c r="I163" s="320">
        <v>3400</v>
      </c>
      <c r="J163" s="320">
        <v>12376</v>
      </c>
      <c r="K163" s="320">
        <v>210448</v>
      </c>
      <c r="L163" s="320">
        <v>228211</v>
      </c>
      <c r="M163" s="320">
        <v>17059</v>
      </c>
      <c r="N163" s="320">
        <v>5096</v>
      </c>
      <c r="O163" s="320">
        <v>313</v>
      </c>
      <c r="P163" s="320">
        <v>5409</v>
      </c>
      <c r="Q163" s="320">
        <v>-166</v>
      </c>
      <c r="R163" s="320">
        <v>5243</v>
      </c>
      <c r="S163" s="320">
        <v>22302</v>
      </c>
      <c r="T163" s="320">
        <v>236</v>
      </c>
      <c r="U163" s="320">
        <v>105</v>
      </c>
      <c r="V163" s="320">
        <v>145</v>
      </c>
      <c r="W163" s="320">
        <v>250</v>
      </c>
      <c r="X163" s="320">
        <v>0</v>
      </c>
      <c r="Y163" s="320">
        <v>250</v>
      </c>
      <c r="Z163" s="320">
        <v>486</v>
      </c>
      <c r="AA163" s="320">
        <v>4335</v>
      </c>
      <c r="AB163" s="320">
        <v>-596</v>
      </c>
      <c r="AC163" s="320">
        <v>0</v>
      </c>
      <c r="AD163" s="320">
        <v>-596</v>
      </c>
      <c r="AE163" s="320">
        <v>3739</v>
      </c>
      <c r="AF163" s="320">
        <v>50</v>
      </c>
      <c r="AG163" s="320">
        <v>778</v>
      </c>
      <c r="AH163" s="320">
        <v>828</v>
      </c>
      <c r="AI163" s="320">
        <v>0</v>
      </c>
      <c r="AJ163" s="320">
        <v>0</v>
      </c>
      <c r="AK163" s="320">
        <v>0</v>
      </c>
      <c r="AL163" s="320">
        <v>1414</v>
      </c>
      <c r="AM163" s="320">
        <v>191</v>
      </c>
      <c r="AN163" s="320">
        <v>1605</v>
      </c>
      <c r="AO163" s="320">
        <v>1136</v>
      </c>
      <c r="AP163" s="320">
        <v>-25</v>
      </c>
      <c r="AQ163" s="320">
        <v>1111</v>
      </c>
      <c r="AR163" s="320">
        <v>0</v>
      </c>
      <c r="AS163" s="320">
        <v>0</v>
      </c>
      <c r="AT163" s="320">
        <v>0</v>
      </c>
      <c r="AU163" s="320">
        <v>24230</v>
      </c>
      <c r="AV163" s="320">
        <v>5201</v>
      </c>
      <c r="AW163" s="320">
        <v>0</v>
      </c>
      <c r="AX163" s="320">
        <v>640</v>
      </c>
      <c r="AY163" s="320">
        <v>5841</v>
      </c>
      <c r="AZ163" s="320">
        <v>0</v>
      </c>
      <c r="BA163" s="320">
        <v>5841</v>
      </c>
      <c r="BB163" s="320">
        <v>30071</v>
      </c>
      <c r="BC163" s="320">
        <v>19845</v>
      </c>
      <c r="BD163" s="320">
        <v>4385</v>
      </c>
      <c r="BE163" s="320">
        <v>25504</v>
      </c>
      <c r="BF163" s="320">
        <v>4567</v>
      </c>
      <c r="BG163" s="320">
        <v>5659</v>
      </c>
      <c r="BH163" s="320">
        <v>182</v>
      </c>
      <c r="BI163" s="320">
        <v>160214</v>
      </c>
      <c r="BJ163" s="320">
        <v>73992</v>
      </c>
      <c r="BK163" s="320">
        <v>-640</v>
      </c>
      <c r="BL163" s="320">
        <v>73352</v>
      </c>
      <c r="BM163" s="320">
        <v>73352</v>
      </c>
      <c r="BN163" s="320">
        <v>233566</v>
      </c>
      <c r="BO163" s="320">
        <v>114163</v>
      </c>
      <c r="BP163" s="320">
        <v>9610</v>
      </c>
      <c r="BQ163" s="320">
        <v>104553</v>
      </c>
      <c r="BR163" s="320">
        <v>16018</v>
      </c>
      <c r="BS163" s="320">
        <v>2780</v>
      </c>
      <c r="BT163" s="320">
        <v>13238</v>
      </c>
      <c r="BU163" s="320">
        <v>24723</v>
      </c>
      <c r="BV163" s="320">
        <v>21403</v>
      </c>
      <c r="BW163" s="320">
        <v>3320</v>
      </c>
      <c r="BX163" s="320">
        <v>14643</v>
      </c>
      <c r="BY163" s="320">
        <v>1902</v>
      </c>
      <c r="BZ163" s="320">
        <v>12741</v>
      </c>
      <c r="CA163" s="320">
        <v>5133</v>
      </c>
      <c r="CB163" s="320">
        <v>2496</v>
      </c>
      <c r="CC163" s="320">
        <v>2637</v>
      </c>
      <c r="CD163" s="320">
        <v>18787</v>
      </c>
      <c r="CE163" s="320">
        <v>3374</v>
      </c>
      <c r="CF163" s="320">
        <v>15413</v>
      </c>
      <c r="CG163" s="320">
        <v>0</v>
      </c>
      <c r="CH163" s="320">
        <v>0</v>
      </c>
      <c r="CI163" s="320">
        <v>0</v>
      </c>
      <c r="CJ163" s="320">
        <v>62762</v>
      </c>
      <c r="CK163" s="320">
        <v>14647</v>
      </c>
      <c r="CL163" s="320">
        <v>48115</v>
      </c>
      <c r="CM163" s="320">
        <v>0</v>
      </c>
      <c r="CN163" s="320">
        <v>0</v>
      </c>
      <c r="CO163" s="320">
        <v>0</v>
      </c>
      <c r="CP163" s="320">
        <v>1857</v>
      </c>
      <c r="CQ163" s="320">
        <v>448</v>
      </c>
      <c r="CR163" s="320">
        <v>1409</v>
      </c>
      <c r="CS163" s="320">
        <v>2974</v>
      </c>
      <c r="CT163" s="320">
        <v>301</v>
      </c>
      <c r="CU163" s="320">
        <v>2673</v>
      </c>
      <c r="CV163" s="320">
        <v>939</v>
      </c>
      <c r="CW163" s="320">
        <v>0</v>
      </c>
      <c r="CX163" s="320">
        <v>939</v>
      </c>
      <c r="CY163" s="320"/>
      <c r="CZ163" s="320"/>
      <c r="DA163" s="320"/>
      <c r="DB163" s="320"/>
      <c r="DC163" s="320"/>
      <c r="DD163" s="320">
        <v>0</v>
      </c>
      <c r="DE163" s="320"/>
      <c r="DF163" s="320"/>
      <c r="DG163" s="320">
        <v>0</v>
      </c>
      <c r="DH163" s="320"/>
      <c r="DI163" s="320">
        <v>0</v>
      </c>
      <c r="DJ163" s="320">
        <v>0</v>
      </c>
      <c r="DK163" s="320">
        <v>2037</v>
      </c>
      <c r="DL163" s="320">
        <v>1675</v>
      </c>
      <c r="DM163" s="320">
        <v>362</v>
      </c>
      <c r="DN163" s="320">
        <v>264036</v>
      </c>
      <c r="DO163" s="320">
        <v>58636</v>
      </c>
      <c r="DP163" s="320">
        <v>205400</v>
      </c>
      <c r="DQ163" s="320">
        <v>20102</v>
      </c>
      <c r="DR163" s="320">
        <v>19745</v>
      </c>
      <c r="DS163" s="320">
        <v>357</v>
      </c>
      <c r="DT163" s="320">
        <v>284138</v>
      </c>
      <c r="DU163" s="320">
        <v>78381</v>
      </c>
      <c r="DV163" s="320">
        <v>205757</v>
      </c>
      <c r="DW163" s="320">
        <v>480</v>
      </c>
      <c r="DX163" s="320">
        <v>0</v>
      </c>
      <c r="DY163" s="320">
        <v>480</v>
      </c>
      <c r="DZ163" s="320">
        <v>0</v>
      </c>
      <c r="EA163" s="320">
        <v>14797</v>
      </c>
      <c r="EB163" s="320">
        <v>935</v>
      </c>
      <c r="EC163" s="320">
        <v>8823</v>
      </c>
      <c r="ED163" s="320">
        <v>0</v>
      </c>
      <c r="EE163" s="320">
        <v>0</v>
      </c>
      <c r="EF163" s="320">
        <v>22685</v>
      </c>
      <c r="EG163" s="320">
        <v>123484</v>
      </c>
      <c r="EH163" s="320">
        <v>45400</v>
      </c>
      <c r="EI163" s="320">
        <v>41564</v>
      </c>
      <c r="EJ163" s="320">
        <v>22715</v>
      </c>
      <c r="EK163" s="320">
        <v>233163</v>
      </c>
      <c r="EL163" s="320">
        <v>5201</v>
      </c>
      <c r="EM163" s="320">
        <v>11984</v>
      </c>
      <c r="EN163" s="320">
        <v>0</v>
      </c>
      <c r="EO163" s="320">
        <v>62008</v>
      </c>
      <c r="EP163" s="320">
        <v>0</v>
      </c>
      <c r="EQ163" s="320">
        <v>79193</v>
      </c>
      <c r="ER163" s="323">
        <f t="shared" si="65"/>
        <v>307758</v>
      </c>
      <c r="ES163" s="323">
        <f t="shared" si="51"/>
        <v>312959</v>
      </c>
      <c r="ET163" s="323">
        <f t="shared" si="52"/>
        <v>312959</v>
      </c>
      <c r="EU163" s="323">
        <f t="shared" si="60"/>
        <v>-5201</v>
      </c>
      <c r="EV163" s="323">
        <f t="shared" si="53"/>
        <v>79796</v>
      </c>
      <c r="EW163" s="323">
        <f t="shared" si="54"/>
        <v>60051</v>
      </c>
      <c r="EX163" s="323">
        <f t="shared" si="55"/>
        <v>60051</v>
      </c>
      <c r="EY163" s="323">
        <f t="shared" si="56"/>
        <v>48115</v>
      </c>
      <c r="EZ163" s="323">
        <f t="shared" si="57"/>
        <v>44825</v>
      </c>
      <c r="FA163" s="323">
        <f t="shared" si="58"/>
        <v>41148</v>
      </c>
      <c r="FB163" s="323">
        <f t="shared" si="61"/>
        <v>3677</v>
      </c>
      <c r="FC163" s="320">
        <v>151332</v>
      </c>
      <c r="FD163" s="320">
        <v>403950</v>
      </c>
      <c r="FE163" s="320">
        <v>14585</v>
      </c>
      <c r="FF163" s="320">
        <v>96650</v>
      </c>
      <c r="FG163" s="320">
        <v>5133</v>
      </c>
      <c r="FH163" s="320">
        <v>2553</v>
      </c>
      <c r="FI163" s="320">
        <v>12987</v>
      </c>
      <c r="FJ163" s="320">
        <v>687190</v>
      </c>
      <c r="FK163" s="320">
        <v>4186</v>
      </c>
      <c r="FL163" s="320">
        <v>1382</v>
      </c>
      <c r="FM163" s="320">
        <v>748</v>
      </c>
      <c r="FN163" s="320">
        <v>0</v>
      </c>
      <c r="FO163" s="320">
        <v>1613</v>
      </c>
      <c r="FP163" s="320">
        <v>19974</v>
      </c>
      <c r="FQ163" s="320">
        <v>715093</v>
      </c>
      <c r="FR163" s="320">
        <v>0</v>
      </c>
      <c r="FS163" s="320">
        <v>0</v>
      </c>
      <c r="FT163" s="320">
        <v>415</v>
      </c>
      <c r="FU163" s="320">
        <v>0</v>
      </c>
      <c r="FV163" s="320">
        <v>489</v>
      </c>
      <c r="FW163" s="320">
        <v>14903</v>
      </c>
      <c r="FX163" s="320">
        <v>8904</v>
      </c>
      <c r="FY163" s="320">
        <v>24711</v>
      </c>
      <c r="FZ163" s="320">
        <v>739804</v>
      </c>
      <c r="GA163" s="320">
        <v>0</v>
      </c>
      <c r="GB163" s="320">
        <v>39126</v>
      </c>
      <c r="GC163" s="320">
        <v>42344</v>
      </c>
      <c r="GD163" s="320">
        <v>1381</v>
      </c>
      <c r="GE163" s="320">
        <v>0</v>
      </c>
      <c r="GF163" s="320">
        <v>0</v>
      </c>
      <c r="GG163" s="320">
        <v>82851</v>
      </c>
      <c r="GH163" s="320">
        <v>0</v>
      </c>
      <c r="GI163" s="320">
        <v>0</v>
      </c>
      <c r="GJ163" s="320">
        <v>216229</v>
      </c>
      <c r="GK163" s="320">
        <v>114103</v>
      </c>
      <c r="GL163" s="320">
        <v>62179</v>
      </c>
      <c r="GM163" s="320">
        <v>0</v>
      </c>
      <c r="GN163" s="320">
        <v>805</v>
      </c>
      <c r="GO163" s="320">
        <v>393316</v>
      </c>
      <c r="GP163" s="320">
        <v>263637</v>
      </c>
      <c r="GQ163" s="320">
        <v>30071</v>
      </c>
      <c r="GR163" s="320">
        <v>233566</v>
      </c>
      <c r="GS163" s="320">
        <v>263637</v>
      </c>
      <c r="GT163" s="320">
        <v>151332</v>
      </c>
      <c r="GU163" s="320">
        <v>14903</v>
      </c>
      <c r="GV163" s="325">
        <f t="shared" si="62"/>
        <v>215408</v>
      </c>
      <c r="GW163" s="325">
        <f t="shared" si="63"/>
        <v>8904</v>
      </c>
      <c r="GX163" s="325">
        <f t="shared" si="64"/>
        <v>206504</v>
      </c>
      <c r="GY163" s="320">
        <v>12227</v>
      </c>
      <c r="GZ163" s="320">
        <v>11038</v>
      </c>
      <c r="HA163" s="320">
        <v>1189</v>
      </c>
      <c r="HB163" s="323">
        <f t="shared" si="59"/>
        <v>27024</v>
      </c>
      <c r="HC163" s="320"/>
      <c r="HD163" s="320"/>
      <c r="HE163" s="320"/>
      <c r="HF163" s="320"/>
      <c r="HG163" s="320"/>
      <c r="HH163" s="320"/>
      <c r="HI163" s="320"/>
      <c r="HJ163" s="320"/>
      <c r="HK163" s="320"/>
      <c r="HL163" s="320"/>
      <c r="HM163" s="320"/>
      <c r="HN163" s="320"/>
      <c r="HO163" s="320"/>
      <c r="HP163" s="320"/>
      <c r="HQ163" s="320"/>
      <c r="HR163" s="320"/>
      <c r="HS163" s="320"/>
      <c r="HT163" s="320"/>
      <c r="HU163" s="320"/>
      <c r="HV163" s="320"/>
      <c r="HW163" s="320"/>
      <c r="HX163" s="320"/>
      <c r="HY163" s="320"/>
      <c r="HZ163" s="320"/>
      <c r="IA163" s="320"/>
      <c r="IB163" s="320"/>
      <c r="IC163" s="320"/>
      <c r="ID163" s="320"/>
      <c r="IE163" s="320"/>
      <c r="IF163" s="320"/>
      <c r="IG163" s="320"/>
      <c r="IH163" s="320"/>
      <c r="II163" s="320"/>
      <c r="IJ163" s="320"/>
      <c r="IK163" s="320"/>
      <c r="IL163" s="320"/>
      <c r="IM163" s="320"/>
      <c r="IN163" s="320"/>
      <c r="IO163" s="320"/>
      <c r="IP163" s="320"/>
      <c r="IQ163" s="320"/>
      <c r="IR163" s="320"/>
      <c r="IS163" s="320"/>
      <c r="IT163" s="320"/>
      <c r="IU163" s="320"/>
      <c r="IV163" s="320"/>
      <c r="IW163" s="320"/>
      <c r="IX163" s="320"/>
      <c r="IY163" s="320"/>
      <c r="IZ163" s="320"/>
      <c r="JA163" s="320"/>
      <c r="JB163" s="320"/>
      <c r="JC163" s="320"/>
      <c r="JD163" s="320"/>
      <c r="JE163" s="320"/>
      <c r="JF163" s="320"/>
      <c r="JG163" s="320"/>
      <c r="JH163" s="320"/>
      <c r="JI163" s="320"/>
      <c r="JJ163" s="320"/>
      <c r="JK163" s="320"/>
      <c r="JL163" s="320"/>
      <c r="JM163" s="320"/>
      <c r="JN163" s="320"/>
      <c r="JO163" s="320"/>
      <c r="JP163" s="320"/>
      <c r="JQ163" s="320"/>
      <c r="JR163" s="320"/>
      <c r="JS163" s="320"/>
      <c r="JT163" s="320"/>
      <c r="JU163" s="320"/>
      <c r="JV163" s="320"/>
      <c r="JW163" s="320"/>
      <c r="JX163" s="320"/>
      <c r="JY163" s="320"/>
      <c r="JZ163" s="320"/>
      <c r="KA163" s="320"/>
      <c r="KB163" s="320"/>
      <c r="KC163" s="320"/>
      <c r="KD163" s="320"/>
      <c r="KE163" s="320"/>
      <c r="KF163" s="320"/>
      <c r="KG163" s="320"/>
      <c r="KH163" s="320"/>
      <c r="KI163" s="320"/>
      <c r="KJ163" s="320"/>
      <c r="KK163" s="320"/>
      <c r="KL163" s="320"/>
      <c r="KM163" s="320"/>
      <c r="KN163" s="320"/>
      <c r="KO163" s="320"/>
      <c r="KP163" s="320"/>
      <c r="KQ163" s="320"/>
      <c r="KR163" s="320"/>
      <c r="KS163" s="320"/>
      <c r="KT163" s="320"/>
      <c r="KU163" s="320"/>
      <c r="KV163" s="320"/>
      <c r="KW163" s="320"/>
      <c r="KX163" s="320"/>
      <c r="KY163" s="320"/>
      <c r="KZ163" s="320"/>
      <c r="LA163" s="320"/>
      <c r="LB163" s="320"/>
      <c r="LC163" s="320"/>
      <c r="LD163" s="320"/>
      <c r="LE163" s="320"/>
      <c r="LF163" s="320"/>
      <c r="LG163" s="320"/>
      <c r="LH163" s="320"/>
      <c r="LI163" s="320"/>
      <c r="LJ163" s="320"/>
      <c r="LK163" s="320"/>
      <c r="LL163" s="320"/>
      <c r="LM163" s="320"/>
      <c r="LN163" s="320"/>
      <c r="LO163" s="320"/>
      <c r="LP163" s="320"/>
      <c r="LQ163" s="320"/>
      <c r="LR163" s="320"/>
      <c r="LS163" s="320"/>
      <c r="LT163" s="320"/>
      <c r="LU163" s="320"/>
      <c r="LV163" s="320"/>
      <c r="LW163" s="320"/>
      <c r="LX163" s="320"/>
      <c r="LY163" s="320"/>
      <c r="LZ163" s="320"/>
      <c r="MA163" s="320"/>
      <c r="MB163" s="320"/>
      <c r="MC163" s="320"/>
      <c r="MD163" s="320"/>
      <c r="ME163" s="320"/>
      <c r="MF163" s="320"/>
      <c r="MG163" s="320"/>
      <c r="MH163" s="320"/>
      <c r="MI163" s="320"/>
      <c r="MJ163" s="320"/>
      <c r="MK163" s="320"/>
      <c r="ML163" s="320"/>
      <c r="MM163" s="320"/>
      <c r="MN163" s="320"/>
      <c r="MO163" s="320"/>
      <c r="MP163" s="320"/>
      <c r="MQ163" s="320"/>
      <c r="MR163" s="320"/>
      <c r="MS163" s="320"/>
      <c r="MT163" s="320"/>
      <c r="MU163" s="320"/>
      <c r="MV163" s="320"/>
      <c r="MW163" s="320"/>
      <c r="MX163" s="320"/>
      <c r="MY163" s="320"/>
      <c r="MZ163" s="320"/>
      <c r="NA163" s="320"/>
      <c r="NB163" s="320"/>
      <c r="NC163" s="320"/>
      <c r="ND163" s="320"/>
      <c r="NE163" s="320"/>
      <c r="NF163" s="320"/>
      <c r="NG163" s="320"/>
      <c r="NH163" s="320"/>
      <c r="NI163" s="320"/>
      <c r="NJ163" s="320"/>
      <c r="NK163" s="320"/>
      <c r="NL163" s="320"/>
      <c r="NM163" s="320"/>
      <c r="NN163" s="320"/>
      <c r="NO163" s="320"/>
      <c r="NP163" s="320"/>
      <c r="NQ163" s="320"/>
      <c r="NR163" s="320"/>
      <c r="NS163" s="320"/>
      <c r="NT163" s="320"/>
      <c r="NU163" s="320"/>
      <c r="NV163" s="320"/>
      <c r="NW163" s="320"/>
      <c r="NX163" s="320"/>
      <c r="NY163" s="320"/>
      <c r="NZ163" s="320"/>
      <c r="OA163" s="320"/>
      <c r="OB163" s="320"/>
      <c r="OC163" s="320"/>
      <c r="OD163" s="320"/>
      <c r="OE163" s="320"/>
      <c r="OF163" s="320"/>
      <c r="OG163" s="320"/>
      <c r="OH163" s="320"/>
      <c r="OI163" s="320"/>
      <c r="OJ163" s="320"/>
      <c r="OK163" s="320"/>
      <c r="OL163" s="320"/>
      <c r="OM163" s="320"/>
      <c r="ON163" s="320"/>
      <c r="OO163" s="320"/>
      <c r="OP163" s="320"/>
      <c r="OQ163" s="320"/>
      <c r="OR163" s="320"/>
      <c r="OS163" s="320"/>
      <c r="OT163" s="320"/>
      <c r="OU163" s="320"/>
      <c r="OV163" s="320"/>
      <c r="OW163" s="320"/>
      <c r="OX163" s="320"/>
      <c r="OY163" s="320"/>
      <c r="OZ163" s="320"/>
      <c r="PA163" s="320"/>
      <c r="PB163" s="320"/>
      <c r="PC163" s="320"/>
      <c r="PD163" s="320"/>
      <c r="PE163" s="320"/>
      <c r="PF163" s="320"/>
      <c r="PG163" s="320"/>
      <c r="PH163" s="320"/>
      <c r="PI163" s="320"/>
      <c r="PJ163" s="320"/>
      <c r="PK163" s="320"/>
      <c r="PL163" s="320"/>
      <c r="PM163" s="320"/>
      <c r="PN163" s="320"/>
      <c r="PO163" s="320"/>
      <c r="PP163" s="320"/>
      <c r="PQ163" s="320"/>
      <c r="PR163" s="320"/>
      <c r="PS163" s="320"/>
      <c r="PT163" s="320"/>
      <c r="PU163" s="320"/>
      <c r="PV163" s="320"/>
      <c r="PW163" s="320"/>
      <c r="PX163" s="320"/>
      <c r="PY163" s="320"/>
      <c r="PZ163" s="320"/>
      <c r="QA163" s="320"/>
      <c r="QB163" s="320"/>
      <c r="QC163" s="320"/>
      <c r="QD163" s="320"/>
      <c r="QE163" s="320"/>
      <c r="QF163" s="320"/>
      <c r="QG163" s="320"/>
      <c r="QH163" s="320"/>
      <c r="QI163" s="320"/>
      <c r="QJ163" s="320"/>
      <c r="QK163" s="320"/>
      <c r="QL163" s="320"/>
      <c r="QM163" s="320"/>
      <c r="QN163" s="320"/>
      <c r="QO163" s="320"/>
      <c r="QP163" s="320"/>
      <c r="QQ163" s="320"/>
      <c r="QR163" s="320"/>
      <c r="QS163" s="320"/>
      <c r="QT163" s="320"/>
      <c r="QU163" s="320"/>
      <c r="QV163" s="320"/>
      <c r="QW163" s="320"/>
      <c r="QX163" s="320"/>
      <c r="QY163" s="320"/>
      <c r="QZ163" s="320"/>
      <c r="RA163" s="320"/>
      <c r="RB163" s="320"/>
      <c r="RC163" s="320"/>
      <c r="RD163" s="320"/>
      <c r="RE163" s="320"/>
      <c r="RF163" s="320"/>
      <c r="RG163" s="320"/>
      <c r="RH163" s="320"/>
      <c r="RI163" s="320"/>
      <c r="RJ163" s="320"/>
      <c r="RK163" s="320"/>
      <c r="RL163" s="320"/>
      <c r="RM163" s="320"/>
      <c r="RN163" s="320"/>
      <c r="RO163" s="320"/>
      <c r="RP163" s="320"/>
      <c r="RQ163" s="320"/>
      <c r="RR163" s="320"/>
      <c r="RS163" s="320"/>
      <c r="RT163" s="320"/>
      <c r="RU163" s="320"/>
      <c r="RV163" s="320"/>
      <c r="RW163" s="320"/>
      <c r="RX163" s="320"/>
      <c r="RY163" s="320"/>
      <c r="RZ163" s="320"/>
      <c r="SA163" s="320"/>
      <c r="SB163" s="320"/>
      <c r="SC163" s="320"/>
      <c r="SD163" s="320"/>
      <c r="SE163" s="320"/>
      <c r="SF163" s="320"/>
      <c r="SG163" s="320"/>
      <c r="SH163" s="320"/>
      <c r="SI163" s="320"/>
      <c r="SJ163" s="320"/>
      <c r="SK163" s="320"/>
      <c r="SL163" s="320"/>
      <c r="SM163" s="320"/>
      <c r="SN163" s="320"/>
      <c r="SO163" s="320"/>
      <c r="SP163" s="320"/>
      <c r="SQ163" s="320"/>
      <c r="SR163" s="320"/>
      <c r="SS163" s="320"/>
      <c r="ST163" s="320"/>
      <c r="SU163" s="320"/>
      <c r="SV163" s="320"/>
      <c r="SW163" s="320"/>
      <c r="SX163" s="320"/>
      <c r="SY163" s="320"/>
      <c r="SZ163" s="320"/>
      <c r="TA163" s="320"/>
      <c r="TB163" s="320"/>
      <c r="TC163" s="320"/>
      <c r="TD163" s="320"/>
      <c r="TE163" s="320"/>
      <c r="TF163" s="320"/>
      <c r="TG163" s="320"/>
      <c r="TH163" s="320"/>
      <c r="TI163" s="320"/>
      <c r="TJ163" s="320"/>
      <c r="TK163" s="320"/>
      <c r="TL163" s="320"/>
      <c r="TM163" s="320"/>
      <c r="TN163" s="320"/>
      <c r="TO163" s="320"/>
      <c r="TP163" s="320"/>
      <c r="TQ163" s="320"/>
      <c r="TR163" s="320"/>
      <c r="TS163" s="320"/>
      <c r="TT163" s="320"/>
      <c r="TU163" s="320"/>
      <c r="TV163" s="320"/>
      <c r="TW163" s="320"/>
      <c r="TX163" s="320"/>
      <c r="TY163" s="320"/>
      <c r="TZ163" s="320"/>
      <c r="UA163" s="320"/>
      <c r="UB163" s="320"/>
      <c r="UC163" s="320"/>
      <c r="UD163" s="320"/>
    </row>
    <row r="164" spans="1:550">
      <c r="A164" s="28" t="s">
        <v>663</v>
      </c>
      <c r="B164" s="28" t="s">
        <v>633</v>
      </c>
      <c r="C164" s="29" t="s">
        <v>242</v>
      </c>
      <c r="D164" s="29" t="s">
        <v>271</v>
      </c>
      <c r="E164" s="105" t="s">
        <v>186</v>
      </c>
      <c r="F164" s="31">
        <v>12</v>
      </c>
      <c r="G164" s="320">
        <v>89590</v>
      </c>
      <c r="H164" s="320">
        <v>42571</v>
      </c>
      <c r="I164" s="320">
        <v>4700</v>
      </c>
      <c r="J164" s="320">
        <v>12405</v>
      </c>
      <c r="K164" s="320">
        <v>220862</v>
      </c>
      <c r="L164" s="320">
        <v>258575</v>
      </c>
      <c r="M164" s="320">
        <v>9623</v>
      </c>
      <c r="N164" s="320">
        <v>-12876</v>
      </c>
      <c r="O164" s="320">
        <v>14362</v>
      </c>
      <c r="P164" s="320">
        <v>1486</v>
      </c>
      <c r="Q164" s="320">
        <v>94</v>
      </c>
      <c r="R164" s="320">
        <v>1580</v>
      </c>
      <c r="S164" s="320">
        <v>11203</v>
      </c>
      <c r="T164" s="320">
        <v>4570</v>
      </c>
      <c r="U164" s="320">
        <v>-2113</v>
      </c>
      <c r="V164" s="320">
        <v>3760</v>
      </c>
      <c r="W164" s="320">
        <v>1647</v>
      </c>
      <c r="X164" s="320">
        <v>0</v>
      </c>
      <c r="Y164" s="320">
        <v>1647</v>
      </c>
      <c r="Z164" s="320">
        <v>6217</v>
      </c>
      <c r="AA164" s="320">
        <v>0</v>
      </c>
      <c r="AB164" s="320">
        <v>0</v>
      </c>
      <c r="AC164" s="320">
        <v>0</v>
      </c>
      <c r="AD164" s="320">
        <v>0</v>
      </c>
      <c r="AE164" s="320">
        <v>0</v>
      </c>
      <c r="AF164" s="320">
        <v>421</v>
      </c>
      <c r="AG164" s="320">
        <v>63</v>
      </c>
      <c r="AH164" s="320">
        <v>484</v>
      </c>
      <c r="AI164" s="320">
        <v>4012</v>
      </c>
      <c r="AJ164" s="320">
        <v>-188</v>
      </c>
      <c r="AK164" s="320">
        <v>3824</v>
      </c>
      <c r="AL164" s="320">
        <v>0</v>
      </c>
      <c r="AM164" s="320">
        <v>0</v>
      </c>
      <c r="AN164" s="320">
        <v>0</v>
      </c>
      <c r="AO164" s="320">
        <v>0</v>
      </c>
      <c r="AP164" s="320">
        <v>0</v>
      </c>
      <c r="AQ164" s="320">
        <v>0</v>
      </c>
      <c r="AR164" s="320">
        <v>433</v>
      </c>
      <c r="AS164" s="320">
        <v>94</v>
      </c>
      <c r="AT164" s="320">
        <v>527</v>
      </c>
      <c r="AU164" s="320">
        <v>19059</v>
      </c>
      <c r="AV164" s="320">
        <v>-14989</v>
      </c>
      <c r="AW164" s="320">
        <v>0</v>
      </c>
      <c r="AX164" s="320">
        <v>18185</v>
      </c>
      <c r="AY164" s="320">
        <v>3196</v>
      </c>
      <c r="AZ164" s="320">
        <v>0</v>
      </c>
      <c r="BA164" s="320">
        <v>3196</v>
      </c>
      <c r="BB164" s="320">
        <v>22255</v>
      </c>
      <c r="BC164" s="320">
        <v>14626</v>
      </c>
      <c r="BD164" s="320">
        <v>4433</v>
      </c>
      <c r="BE164" s="320">
        <v>17947</v>
      </c>
      <c r="BF164" s="320">
        <v>4308</v>
      </c>
      <c r="BG164" s="320">
        <v>3321</v>
      </c>
      <c r="BH164" s="320">
        <v>-125</v>
      </c>
      <c r="BI164" s="320">
        <v>118823</v>
      </c>
      <c r="BJ164" s="320">
        <v>76535</v>
      </c>
      <c r="BK164" s="320">
        <v>-18185</v>
      </c>
      <c r="BL164" s="320">
        <v>58350</v>
      </c>
      <c r="BM164" s="320">
        <v>58350</v>
      </c>
      <c r="BN164" s="320">
        <v>177173</v>
      </c>
      <c r="BO164" s="320">
        <v>105277</v>
      </c>
      <c r="BP164" s="320">
        <v>4111</v>
      </c>
      <c r="BQ164" s="320">
        <v>101166</v>
      </c>
      <c r="BR164" s="320">
        <v>17471</v>
      </c>
      <c r="BS164" s="320">
        <v>4591</v>
      </c>
      <c r="BT164" s="320">
        <v>12880</v>
      </c>
      <c r="BU164" s="320">
        <v>50995</v>
      </c>
      <c r="BV164" s="320">
        <v>47951</v>
      </c>
      <c r="BW164" s="320">
        <v>3044</v>
      </c>
      <c r="BX164" s="320">
        <v>16829</v>
      </c>
      <c r="BY164" s="320">
        <v>881</v>
      </c>
      <c r="BZ164" s="320">
        <v>15948</v>
      </c>
      <c r="CA164" s="320">
        <v>10273</v>
      </c>
      <c r="CB164" s="320">
        <v>7195</v>
      </c>
      <c r="CC164" s="320">
        <v>3078</v>
      </c>
      <c r="CD164" s="320">
        <v>14575</v>
      </c>
      <c r="CE164" s="320">
        <v>5439</v>
      </c>
      <c r="CF164" s="320">
        <v>9136</v>
      </c>
      <c r="CG164" s="320">
        <v>45319</v>
      </c>
      <c r="CH164" s="320">
        <v>0</v>
      </c>
      <c r="CI164" s="320">
        <v>45319</v>
      </c>
      <c r="CJ164" s="320">
        <v>89173</v>
      </c>
      <c r="CK164" s="320">
        <v>64716</v>
      </c>
      <c r="CL164" s="320">
        <v>24457</v>
      </c>
      <c r="CM164" s="320">
        <v>0</v>
      </c>
      <c r="CN164" s="320">
        <v>0</v>
      </c>
      <c r="CO164" s="320">
        <v>0</v>
      </c>
      <c r="CP164" s="320">
        <v>9165</v>
      </c>
      <c r="CQ164" s="320">
        <v>1448</v>
      </c>
      <c r="CR164" s="320">
        <v>7717</v>
      </c>
      <c r="CS164" s="320">
        <v>3701</v>
      </c>
      <c r="CT164" s="320">
        <v>220</v>
      </c>
      <c r="CU164" s="320">
        <v>3481</v>
      </c>
      <c r="CV164" s="320">
        <v>3289</v>
      </c>
      <c r="CW164" s="320">
        <v>0</v>
      </c>
      <c r="CX164" s="320">
        <v>3289</v>
      </c>
      <c r="CY164" s="320"/>
      <c r="CZ164" s="320"/>
      <c r="DA164" s="320"/>
      <c r="DB164" s="320"/>
      <c r="DC164" s="320"/>
      <c r="DD164" s="320">
        <v>0</v>
      </c>
      <c r="DE164" s="320"/>
      <c r="DF164" s="320"/>
      <c r="DG164" s="320">
        <v>0</v>
      </c>
      <c r="DH164" s="320"/>
      <c r="DI164" s="320">
        <v>0</v>
      </c>
      <c r="DJ164" s="320">
        <v>0</v>
      </c>
      <c r="DK164" s="320">
        <v>0</v>
      </c>
      <c r="DL164" s="320">
        <v>0</v>
      </c>
      <c r="DM164" s="320">
        <v>0</v>
      </c>
      <c r="DN164" s="320">
        <v>366067</v>
      </c>
      <c r="DO164" s="320">
        <v>136552</v>
      </c>
      <c r="DP164" s="320">
        <v>229515</v>
      </c>
      <c r="DQ164" s="320">
        <v>37451</v>
      </c>
      <c r="DR164" s="320">
        <v>40118</v>
      </c>
      <c r="DS164" s="320">
        <v>-2667</v>
      </c>
      <c r="DT164" s="320">
        <v>403518</v>
      </c>
      <c r="DU164" s="320">
        <v>176670</v>
      </c>
      <c r="DV164" s="320">
        <v>226848</v>
      </c>
      <c r="DW164" s="320">
        <v>-861</v>
      </c>
      <c r="DX164" s="320">
        <v>0</v>
      </c>
      <c r="DY164" s="320">
        <v>-861</v>
      </c>
      <c r="DZ164" s="320">
        <v>2721</v>
      </c>
      <c r="EA164" s="320">
        <v>18909</v>
      </c>
      <c r="EB164" s="320">
        <v>203</v>
      </c>
      <c r="EC164" s="320">
        <v>7059</v>
      </c>
      <c r="ED164" s="320">
        <v>0</v>
      </c>
      <c r="EE164" s="320">
        <v>-836</v>
      </c>
      <c r="EF164" s="320">
        <v>23880</v>
      </c>
      <c r="EG164" s="320">
        <v>106095</v>
      </c>
      <c r="EH164" s="320">
        <v>84053</v>
      </c>
      <c r="EI164" s="320">
        <v>30714</v>
      </c>
      <c r="EJ164" s="320">
        <v>15738</v>
      </c>
      <c r="EK164" s="320">
        <v>236600</v>
      </c>
      <c r="EL164" s="320">
        <v>-14989</v>
      </c>
      <c r="EM164" s="320">
        <v>-2180</v>
      </c>
      <c r="EN164" s="320">
        <v>863</v>
      </c>
      <c r="EO164" s="320">
        <v>77852</v>
      </c>
      <c r="EP164" s="320">
        <v>0</v>
      </c>
      <c r="EQ164" s="320">
        <v>61546</v>
      </c>
      <c r="ER164" s="323">
        <f t="shared" si="65"/>
        <v>429486</v>
      </c>
      <c r="ES164" s="323">
        <f t="shared" si="51"/>
        <v>414497</v>
      </c>
      <c r="ET164" s="323">
        <f t="shared" si="52"/>
        <v>414497</v>
      </c>
      <c r="EU164" s="323">
        <f t="shared" si="60"/>
        <v>14989</v>
      </c>
      <c r="EV164" s="323">
        <f t="shared" si="53"/>
        <v>177897</v>
      </c>
      <c r="EW164" s="323">
        <f t="shared" si="54"/>
        <v>137779</v>
      </c>
      <c r="EX164" s="323">
        <f t="shared" si="55"/>
        <v>137779</v>
      </c>
      <c r="EY164" s="323">
        <f t="shared" si="56"/>
        <v>69776</v>
      </c>
      <c r="EZ164" s="323">
        <f t="shared" si="57"/>
        <v>88446</v>
      </c>
      <c r="FA164" s="323">
        <f t="shared" si="58"/>
        <v>88069</v>
      </c>
      <c r="FB164" s="323">
        <f t="shared" si="61"/>
        <v>377</v>
      </c>
      <c r="FC164" s="320">
        <v>371191</v>
      </c>
      <c r="FD164" s="320">
        <v>265412</v>
      </c>
      <c r="FE164" s="320">
        <v>13099</v>
      </c>
      <c r="FF164" s="320">
        <v>63448</v>
      </c>
      <c r="FG164" s="320">
        <v>1563</v>
      </c>
      <c r="FH164" s="320">
        <v>8809</v>
      </c>
      <c r="FI164" s="320">
        <v>36780</v>
      </c>
      <c r="FJ164" s="320">
        <v>760302</v>
      </c>
      <c r="FK164" s="320">
        <v>1406</v>
      </c>
      <c r="FL164" s="320">
        <v>0</v>
      </c>
      <c r="FM164" s="320">
        <v>45</v>
      </c>
      <c r="FN164" s="320">
        <v>0</v>
      </c>
      <c r="FO164" s="320">
        <v>501</v>
      </c>
      <c r="FP164" s="320">
        <v>58</v>
      </c>
      <c r="FQ164" s="320">
        <v>762312</v>
      </c>
      <c r="FR164" s="320">
        <v>0</v>
      </c>
      <c r="FS164" s="320">
        <v>0</v>
      </c>
      <c r="FT164" s="320">
        <v>653</v>
      </c>
      <c r="FU164" s="320">
        <v>0</v>
      </c>
      <c r="FV164" s="320">
        <v>922</v>
      </c>
      <c r="FW164" s="320">
        <v>35413</v>
      </c>
      <c r="FX164" s="320">
        <v>12357</v>
      </c>
      <c r="FY164" s="320">
        <v>49345</v>
      </c>
      <c r="FZ164" s="320">
        <v>811657</v>
      </c>
      <c r="GA164" s="320">
        <v>4788</v>
      </c>
      <c r="GB164" s="320">
        <v>86724</v>
      </c>
      <c r="GC164" s="320">
        <v>36642</v>
      </c>
      <c r="GD164" s="320">
        <v>4643</v>
      </c>
      <c r="GE164" s="320">
        <v>0</v>
      </c>
      <c r="GF164" s="320">
        <v>0</v>
      </c>
      <c r="GG164" s="320">
        <v>132797</v>
      </c>
      <c r="GH164" s="320">
        <v>0</v>
      </c>
      <c r="GI164" s="320">
        <v>0</v>
      </c>
      <c r="GJ164" s="320">
        <v>153740</v>
      </c>
      <c r="GK164" s="320">
        <v>241009</v>
      </c>
      <c r="GL164" s="320">
        <v>84640</v>
      </c>
      <c r="GM164" s="320">
        <v>0</v>
      </c>
      <c r="GN164" s="320">
        <v>43</v>
      </c>
      <c r="GO164" s="320">
        <v>479432</v>
      </c>
      <c r="GP164" s="320">
        <v>199428</v>
      </c>
      <c r="GQ164" s="320">
        <v>22255</v>
      </c>
      <c r="GR164" s="320">
        <v>177173</v>
      </c>
      <c r="GS164" s="320">
        <v>199428</v>
      </c>
      <c r="GT164" s="320">
        <v>371191</v>
      </c>
      <c r="GU164" s="320">
        <v>35413</v>
      </c>
      <c r="GV164" s="325">
        <f t="shared" si="62"/>
        <v>417161</v>
      </c>
      <c r="GW164" s="325">
        <f t="shared" si="63"/>
        <v>12357</v>
      </c>
      <c r="GX164" s="325">
        <f t="shared" si="64"/>
        <v>404804</v>
      </c>
      <c r="GY164" s="320">
        <v>12381</v>
      </c>
      <c r="GZ164" s="320">
        <v>6758</v>
      </c>
      <c r="HA164" s="320">
        <v>5623</v>
      </c>
      <c r="HB164" s="323">
        <f t="shared" si="59"/>
        <v>31290</v>
      </c>
      <c r="HC164" s="320"/>
      <c r="HD164" s="320"/>
      <c r="HE164" s="320"/>
      <c r="HF164" s="320"/>
      <c r="HG164" s="320"/>
      <c r="HH164" s="320"/>
      <c r="HI164" s="320"/>
      <c r="HJ164" s="320"/>
      <c r="HK164" s="320"/>
      <c r="HL164" s="320"/>
      <c r="HM164" s="320"/>
      <c r="HN164" s="320"/>
      <c r="HO164" s="320"/>
      <c r="HP164" s="320"/>
      <c r="HQ164" s="320"/>
      <c r="HR164" s="320"/>
      <c r="HS164" s="320"/>
      <c r="HT164" s="320"/>
      <c r="HU164" s="320"/>
      <c r="HV164" s="320"/>
      <c r="HW164" s="320"/>
      <c r="HX164" s="320"/>
      <c r="HY164" s="320"/>
      <c r="HZ164" s="320"/>
      <c r="IA164" s="320"/>
      <c r="IB164" s="320"/>
      <c r="IC164" s="320"/>
      <c r="ID164" s="320"/>
      <c r="IE164" s="320"/>
      <c r="IF164" s="320"/>
      <c r="IG164" s="320"/>
      <c r="IH164" s="320"/>
      <c r="II164" s="320"/>
      <c r="IJ164" s="320"/>
      <c r="IK164" s="320"/>
      <c r="IL164" s="320"/>
      <c r="IM164" s="320"/>
      <c r="IN164" s="320"/>
      <c r="IO164" s="320"/>
      <c r="IP164" s="320"/>
      <c r="IQ164" s="320"/>
      <c r="IR164" s="320"/>
      <c r="IS164" s="320"/>
      <c r="IT164" s="320"/>
      <c r="IU164" s="320"/>
      <c r="IV164" s="320"/>
      <c r="IW164" s="320"/>
      <c r="IX164" s="320"/>
      <c r="IY164" s="320"/>
      <c r="IZ164" s="320"/>
      <c r="JA164" s="320"/>
      <c r="JB164" s="320"/>
      <c r="JC164" s="320"/>
      <c r="JD164" s="320"/>
      <c r="JE164" s="320"/>
      <c r="JF164" s="320"/>
      <c r="JG164" s="320"/>
      <c r="JH164" s="320"/>
      <c r="JI164" s="320"/>
      <c r="JJ164" s="320"/>
      <c r="JK164" s="320"/>
      <c r="JL164" s="320"/>
      <c r="JM164" s="320"/>
      <c r="JN164" s="320"/>
      <c r="JO164" s="320"/>
      <c r="JP164" s="320"/>
      <c r="JQ164" s="320"/>
      <c r="JR164" s="320"/>
      <c r="JS164" s="320"/>
      <c r="JT164" s="320"/>
      <c r="JU164" s="320"/>
      <c r="JV164" s="320"/>
      <c r="JW164" s="320"/>
      <c r="JX164" s="320"/>
      <c r="JY164" s="320"/>
      <c r="JZ164" s="320"/>
      <c r="KA164" s="320"/>
      <c r="KB164" s="320"/>
      <c r="KC164" s="320"/>
      <c r="KD164" s="320"/>
      <c r="KE164" s="320"/>
      <c r="KF164" s="320"/>
      <c r="KG164" s="320"/>
      <c r="KH164" s="320"/>
      <c r="KI164" s="320"/>
      <c r="KJ164" s="320"/>
      <c r="KK164" s="320"/>
      <c r="KL164" s="320"/>
      <c r="KM164" s="320"/>
      <c r="KN164" s="320"/>
      <c r="KO164" s="320"/>
      <c r="KP164" s="320"/>
      <c r="KQ164" s="320"/>
      <c r="KR164" s="320"/>
      <c r="KS164" s="320"/>
      <c r="KT164" s="320"/>
      <c r="KU164" s="320"/>
      <c r="KV164" s="320"/>
      <c r="KW164" s="320"/>
      <c r="KX164" s="320"/>
      <c r="KY164" s="320"/>
      <c r="KZ164" s="320"/>
      <c r="LA164" s="320"/>
      <c r="LB164" s="320"/>
      <c r="LC164" s="320"/>
      <c r="LD164" s="320"/>
      <c r="LE164" s="320"/>
      <c r="LF164" s="320"/>
      <c r="LG164" s="320"/>
      <c r="LH164" s="320"/>
      <c r="LI164" s="320"/>
      <c r="LJ164" s="320"/>
      <c r="LK164" s="320"/>
      <c r="LL164" s="320"/>
      <c r="LM164" s="320"/>
      <c r="LN164" s="320"/>
      <c r="LO164" s="320"/>
      <c r="LP164" s="320"/>
      <c r="LQ164" s="320"/>
      <c r="LR164" s="320"/>
      <c r="LS164" s="320"/>
      <c r="LT164" s="320"/>
      <c r="LU164" s="320"/>
      <c r="LV164" s="320"/>
      <c r="LW164" s="320"/>
      <c r="LX164" s="320"/>
      <c r="LY164" s="320"/>
      <c r="LZ164" s="320"/>
      <c r="MA164" s="320"/>
      <c r="MB164" s="320"/>
      <c r="MC164" s="320"/>
      <c r="MD164" s="320"/>
      <c r="ME164" s="320"/>
      <c r="MF164" s="320"/>
      <c r="MG164" s="320"/>
      <c r="MH164" s="320"/>
      <c r="MI164" s="320"/>
      <c r="MJ164" s="320"/>
      <c r="MK164" s="320"/>
      <c r="ML164" s="320"/>
      <c r="MM164" s="320"/>
      <c r="MN164" s="320"/>
      <c r="MO164" s="320"/>
      <c r="MP164" s="320"/>
      <c r="MQ164" s="320"/>
      <c r="MR164" s="320"/>
      <c r="MS164" s="320"/>
      <c r="MT164" s="320"/>
      <c r="MU164" s="320"/>
      <c r="MV164" s="320"/>
      <c r="MW164" s="320"/>
      <c r="MX164" s="320"/>
      <c r="MY164" s="320"/>
      <c r="MZ164" s="320"/>
      <c r="NA164" s="320"/>
      <c r="NB164" s="320"/>
      <c r="NC164" s="320"/>
      <c r="ND164" s="320"/>
      <c r="NE164" s="320"/>
      <c r="NF164" s="320"/>
      <c r="NG164" s="320"/>
      <c r="NH164" s="320"/>
      <c r="NI164" s="320"/>
      <c r="NJ164" s="320"/>
      <c r="NK164" s="320"/>
      <c r="NL164" s="320"/>
      <c r="NM164" s="320"/>
      <c r="NN164" s="320"/>
      <c r="NO164" s="320"/>
      <c r="NP164" s="320"/>
      <c r="NQ164" s="320"/>
      <c r="NR164" s="320"/>
      <c r="NS164" s="320"/>
      <c r="NT164" s="320"/>
      <c r="NU164" s="320"/>
      <c r="NV164" s="320"/>
      <c r="NW164" s="320"/>
      <c r="NX164" s="320"/>
      <c r="NY164" s="320"/>
      <c r="NZ164" s="320"/>
      <c r="OA164" s="320"/>
      <c r="OB164" s="320"/>
      <c r="OC164" s="320"/>
      <c r="OD164" s="320"/>
      <c r="OE164" s="320"/>
      <c r="OF164" s="320"/>
      <c r="OG164" s="320"/>
      <c r="OH164" s="320"/>
      <c r="OI164" s="320"/>
      <c r="OJ164" s="320"/>
      <c r="OK164" s="320"/>
      <c r="OL164" s="320"/>
      <c r="OM164" s="320"/>
      <c r="ON164" s="320"/>
      <c r="OO164" s="320"/>
      <c r="OP164" s="320"/>
      <c r="OQ164" s="320"/>
      <c r="OR164" s="320"/>
      <c r="OS164" s="320"/>
      <c r="OT164" s="320"/>
      <c r="OU164" s="320"/>
      <c r="OV164" s="320"/>
      <c r="OW164" s="320"/>
      <c r="OX164" s="320"/>
      <c r="OY164" s="320"/>
      <c r="OZ164" s="320"/>
      <c r="PA164" s="320"/>
      <c r="PB164" s="320"/>
      <c r="PC164" s="320"/>
      <c r="PD164" s="320"/>
      <c r="PE164" s="320"/>
      <c r="PF164" s="320"/>
      <c r="PG164" s="320"/>
      <c r="PH164" s="320"/>
      <c r="PI164" s="320"/>
      <c r="PJ164" s="320"/>
      <c r="PK164" s="320"/>
      <c r="PL164" s="320"/>
      <c r="PM164" s="320"/>
      <c r="PN164" s="320"/>
      <c r="PO164" s="320"/>
      <c r="PP164" s="320"/>
      <c r="PQ164" s="320"/>
      <c r="PR164" s="320"/>
      <c r="PS164" s="320"/>
      <c r="PT164" s="320"/>
      <c r="PU164" s="320"/>
      <c r="PV164" s="320"/>
      <c r="PW164" s="320"/>
      <c r="PX164" s="320"/>
      <c r="PY164" s="320"/>
      <c r="PZ164" s="320"/>
      <c r="QA164" s="320"/>
      <c r="QB164" s="320"/>
      <c r="QC164" s="320"/>
      <c r="QD164" s="320"/>
      <c r="QE164" s="320"/>
      <c r="QF164" s="320"/>
      <c r="QG164" s="320"/>
      <c r="QH164" s="320"/>
      <c r="QI164" s="320"/>
      <c r="QJ164" s="320"/>
      <c r="QK164" s="320"/>
      <c r="QL164" s="320"/>
      <c r="QM164" s="320"/>
      <c r="QN164" s="320"/>
      <c r="QO164" s="320"/>
      <c r="QP164" s="320"/>
      <c r="QQ164" s="320"/>
      <c r="QR164" s="320"/>
      <c r="QS164" s="320"/>
      <c r="QT164" s="320"/>
      <c r="QU164" s="320"/>
      <c r="QV164" s="320"/>
      <c r="QW164" s="320"/>
      <c r="QX164" s="320"/>
      <c r="QY164" s="320"/>
      <c r="QZ164" s="320"/>
      <c r="RA164" s="320"/>
      <c r="RB164" s="320"/>
      <c r="RC164" s="320"/>
      <c r="RD164" s="320"/>
      <c r="RE164" s="320"/>
      <c r="RF164" s="320"/>
      <c r="RG164" s="320"/>
      <c r="RH164" s="320"/>
      <c r="RI164" s="320"/>
      <c r="RJ164" s="320"/>
      <c r="RK164" s="320"/>
      <c r="RL164" s="320"/>
      <c r="RM164" s="320"/>
      <c r="RN164" s="320"/>
      <c r="RO164" s="320"/>
      <c r="RP164" s="320"/>
      <c r="RQ164" s="320"/>
      <c r="RR164" s="320"/>
      <c r="RS164" s="320"/>
      <c r="RT164" s="320"/>
      <c r="RU164" s="320"/>
      <c r="RV164" s="320"/>
      <c r="RW164" s="320"/>
      <c r="RX164" s="320"/>
      <c r="RY164" s="320"/>
      <c r="RZ164" s="320"/>
      <c r="SA164" s="320"/>
      <c r="SB164" s="320"/>
      <c r="SC164" s="320"/>
      <c r="SD164" s="320"/>
      <c r="SE164" s="320"/>
      <c r="SF164" s="320"/>
      <c r="SG164" s="320"/>
      <c r="SH164" s="320"/>
      <c r="SI164" s="320"/>
      <c r="SJ164" s="320"/>
      <c r="SK164" s="320"/>
      <c r="SL164" s="320"/>
      <c r="SM164" s="320"/>
      <c r="SN164" s="320"/>
      <c r="SO164" s="320"/>
      <c r="SP164" s="320"/>
      <c r="SQ164" s="320"/>
      <c r="SR164" s="320"/>
      <c r="SS164" s="320"/>
      <c r="ST164" s="320"/>
      <c r="SU164" s="320"/>
      <c r="SV164" s="320"/>
      <c r="SW164" s="320"/>
      <c r="SX164" s="320"/>
      <c r="SY164" s="320"/>
      <c r="SZ164" s="320"/>
      <c r="TA164" s="320"/>
      <c r="TB164" s="320"/>
      <c r="TC164" s="320"/>
      <c r="TD164" s="320"/>
      <c r="TE164" s="320"/>
      <c r="TF164" s="320"/>
      <c r="TG164" s="320"/>
      <c r="TH164" s="320"/>
      <c r="TI164" s="320"/>
      <c r="TJ164" s="320"/>
      <c r="TK164" s="320"/>
      <c r="TL164" s="320"/>
      <c r="TM164" s="320"/>
      <c r="TN164" s="320"/>
      <c r="TO164" s="320"/>
      <c r="TP164" s="320"/>
      <c r="TQ164" s="320"/>
      <c r="TR164" s="320"/>
      <c r="TS164" s="320"/>
      <c r="TT164" s="320"/>
      <c r="TU164" s="320"/>
      <c r="TV164" s="320"/>
      <c r="TW164" s="320"/>
      <c r="TX164" s="320"/>
      <c r="TY164" s="320"/>
      <c r="TZ164" s="320"/>
      <c r="UA164" s="320"/>
      <c r="UB164" s="320"/>
      <c r="UC164" s="320"/>
      <c r="UD164" s="320"/>
    </row>
    <row r="165" spans="1:550" ht="15.75" thickBot="1">
      <c r="A165" s="28" t="s">
        <v>664</v>
      </c>
      <c r="B165" s="28" t="s">
        <v>633</v>
      </c>
      <c r="C165" s="33" t="s">
        <v>242</v>
      </c>
      <c r="D165" s="33" t="s">
        <v>205</v>
      </c>
      <c r="E165" s="163" t="s">
        <v>186</v>
      </c>
      <c r="F165" s="35">
        <v>12</v>
      </c>
      <c r="G165" s="321">
        <v>178550</v>
      </c>
      <c r="H165" s="321">
        <v>75782</v>
      </c>
      <c r="I165" s="321">
        <v>6700</v>
      </c>
      <c r="J165" s="321">
        <v>26562</v>
      </c>
      <c r="K165" s="321">
        <v>373091</v>
      </c>
      <c r="L165" s="321">
        <v>416509</v>
      </c>
      <c r="M165" s="321">
        <v>19307</v>
      </c>
      <c r="N165" s="321">
        <v>-28758</v>
      </c>
      <c r="O165" s="321">
        <v>38723</v>
      </c>
      <c r="P165" s="321">
        <v>9965</v>
      </c>
      <c r="Q165" s="321">
        <v>-10225</v>
      </c>
      <c r="R165" s="321">
        <v>-260</v>
      </c>
      <c r="S165" s="321">
        <v>19047</v>
      </c>
      <c r="T165" s="321">
        <v>926</v>
      </c>
      <c r="U165" s="321">
        <v>-64873</v>
      </c>
      <c r="V165" s="321">
        <v>64873</v>
      </c>
      <c r="W165" s="321">
        <v>0</v>
      </c>
      <c r="X165" s="321">
        <v>0</v>
      </c>
      <c r="Y165" s="321">
        <v>0</v>
      </c>
      <c r="Z165" s="321">
        <v>926</v>
      </c>
      <c r="AA165" s="321">
        <v>0</v>
      </c>
      <c r="AB165" s="321">
        <v>0</v>
      </c>
      <c r="AC165" s="321">
        <v>0</v>
      </c>
      <c r="AD165" s="321">
        <v>0</v>
      </c>
      <c r="AE165" s="321">
        <v>0</v>
      </c>
      <c r="AF165" s="321">
        <v>0</v>
      </c>
      <c r="AG165" s="321">
        <v>0</v>
      </c>
      <c r="AH165" s="321">
        <v>0</v>
      </c>
      <c r="AI165" s="321">
        <v>84765</v>
      </c>
      <c r="AJ165" s="321">
        <v>3449</v>
      </c>
      <c r="AK165" s="321">
        <v>88214</v>
      </c>
      <c r="AL165" s="321">
        <v>0</v>
      </c>
      <c r="AM165" s="321">
        <v>0</v>
      </c>
      <c r="AN165" s="321">
        <v>0</v>
      </c>
      <c r="AO165" s="321">
        <v>13570</v>
      </c>
      <c r="AP165" s="321">
        <v>145</v>
      </c>
      <c r="AQ165" s="321">
        <v>13715</v>
      </c>
      <c r="AR165" s="321">
        <v>0</v>
      </c>
      <c r="AS165" s="321">
        <v>0</v>
      </c>
      <c r="AT165" s="321">
        <v>0</v>
      </c>
      <c r="AU165" s="321">
        <v>118568</v>
      </c>
      <c r="AV165" s="321">
        <v>-93631</v>
      </c>
      <c r="AW165" s="321">
        <v>0</v>
      </c>
      <c r="AX165" s="321">
        <v>96965</v>
      </c>
      <c r="AY165" s="321">
        <v>3334</v>
      </c>
      <c r="AZ165" s="321">
        <v>0</v>
      </c>
      <c r="BA165" s="321">
        <v>3334</v>
      </c>
      <c r="BB165" s="321">
        <v>121902</v>
      </c>
      <c r="BC165" s="321">
        <v>33803</v>
      </c>
      <c r="BD165" s="321">
        <v>84765</v>
      </c>
      <c r="BE165" s="321">
        <v>33688</v>
      </c>
      <c r="BF165" s="321">
        <v>88214</v>
      </c>
      <c r="BG165" s="321">
        <v>-115</v>
      </c>
      <c r="BH165" s="321">
        <v>3449</v>
      </c>
      <c r="BI165" s="321">
        <v>484085</v>
      </c>
      <c r="BJ165" s="321">
        <v>122228</v>
      </c>
      <c r="BK165" s="321">
        <v>-96965</v>
      </c>
      <c r="BL165" s="321">
        <v>25263</v>
      </c>
      <c r="BM165" s="321">
        <v>25263</v>
      </c>
      <c r="BN165" s="321">
        <v>509348</v>
      </c>
      <c r="BO165" s="321">
        <v>206738</v>
      </c>
      <c r="BP165" s="321">
        <v>7019</v>
      </c>
      <c r="BQ165" s="321">
        <v>199719</v>
      </c>
      <c r="BR165" s="321">
        <v>28403</v>
      </c>
      <c r="BS165" s="321">
        <v>3031</v>
      </c>
      <c r="BT165" s="321">
        <v>25372</v>
      </c>
      <c r="BU165" s="321">
        <v>72492</v>
      </c>
      <c r="BV165" s="321">
        <v>58204</v>
      </c>
      <c r="BW165" s="321">
        <v>14288</v>
      </c>
      <c r="BX165" s="321">
        <v>33420</v>
      </c>
      <c r="BY165" s="321">
        <v>3639</v>
      </c>
      <c r="BZ165" s="321">
        <v>29781</v>
      </c>
      <c r="CA165" s="321">
        <v>16624</v>
      </c>
      <c r="CB165" s="321">
        <v>10412</v>
      </c>
      <c r="CC165" s="321">
        <v>6212</v>
      </c>
      <c r="CD165" s="321">
        <v>22349</v>
      </c>
      <c r="CE165" s="321">
        <v>1603</v>
      </c>
      <c r="CF165" s="321">
        <v>20746</v>
      </c>
      <c r="CG165" s="321">
        <v>0</v>
      </c>
      <c r="CH165" s="321">
        <v>0</v>
      </c>
      <c r="CI165" s="321">
        <v>0</v>
      </c>
      <c r="CJ165" s="321">
        <v>118530</v>
      </c>
      <c r="CK165" s="321">
        <v>21526</v>
      </c>
      <c r="CL165" s="321">
        <v>97004</v>
      </c>
      <c r="CM165" s="321">
        <v>0</v>
      </c>
      <c r="CN165" s="321">
        <v>0</v>
      </c>
      <c r="CO165" s="321">
        <v>0</v>
      </c>
      <c r="CP165" s="321">
        <v>11801</v>
      </c>
      <c r="CQ165" s="321">
        <v>8735</v>
      </c>
      <c r="CR165" s="321">
        <v>3066</v>
      </c>
      <c r="CS165" s="321">
        <v>6139</v>
      </c>
      <c r="CT165" s="321">
        <v>93</v>
      </c>
      <c r="CU165" s="321">
        <v>6046</v>
      </c>
      <c r="CV165" s="321">
        <v>266</v>
      </c>
      <c r="CW165" s="321">
        <v>0</v>
      </c>
      <c r="CX165" s="321">
        <v>266</v>
      </c>
      <c r="CY165" s="321"/>
      <c r="CZ165" s="321"/>
      <c r="DA165" s="321"/>
      <c r="DB165" s="321"/>
      <c r="DC165" s="321"/>
      <c r="DD165" s="321">
        <v>0</v>
      </c>
      <c r="DE165" s="321"/>
      <c r="DF165" s="321"/>
      <c r="DG165" s="321">
        <v>1145</v>
      </c>
      <c r="DH165" s="321"/>
      <c r="DI165" s="321">
        <v>1145</v>
      </c>
      <c r="DJ165" s="321">
        <v>0</v>
      </c>
      <c r="DK165" s="321">
        <v>0</v>
      </c>
      <c r="DL165" s="321">
        <v>0</v>
      </c>
      <c r="DM165" s="321">
        <v>0</v>
      </c>
      <c r="DN165" s="321">
        <v>517907</v>
      </c>
      <c r="DO165" s="321">
        <v>114262</v>
      </c>
      <c r="DP165" s="321">
        <v>403645</v>
      </c>
      <c r="DQ165" s="321">
        <v>105295</v>
      </c>
      <c r="DR165" s="321">
        <v>47189</v>
      </c>
      <c r="DS165" s="321">
        <v>58106</v>
      </c>
      <c r="DT165" s="321">
        <v>623202</v>
      </c>
      <c r="DU165" s="321">
        <v>161451</v>
      </c>
      <c r="DV165" s="321">
        <v>461751</v>
      </c>
      <c r="DW165" s="321">
        <v>1877</v>
      </c>
      <c r="DX165" s="321">
        <v>0</v>
      </c>
      <c r="DY165" s="321">
        <v>1877</v>
      </c>
      <c r="DZ165" s="321">
        <v>-4168</v>
      </c>
      <c r="EA165" s="321">
        <v>27333</v>
      </c>
      <c r="EB165" s="321">
        <v>2095</v>
      </c>
      <c r="EC165" s="321">
        <v>8860</v>
      </c>
      <c r="ED165" s="321">
        <v>0</v>
      </c>
      <c r="EE165" s="321">
        <v>0</v>
      </c>
      <c r="EF165" s="321">
        <v>38266</v>
      </c>
      <c r="EG165" s="321">
        <v>217938</v>
      </c>
      <c r="EH165" s="321">
        <v>94216</v>
      </c>
      <c r="EI165" s="321">
        <v>60937</v>
      </c>
      <c r="EJ165" s="321">
        <v>31418</v>
      </c>
      <c r="EK165" s="321">
        <v>404509</v>
      </c>
      <c r="EL165" s="321">
        <v>-93631</v>
      </c>
      <c r="EM165" s="321">
        <v>7875</v>
      </c>
      <c r="EN165" s="321">
        <v>35</v>
      </c>
      <c r="EO165" s="321">
        <v>114318</v>
      </c>
      <c r="EP165" s="321">
        <v>0</v>
      </c>
      <c r="EQ165" s="321">
        <v>28597</v>
      </c>
      <c r="ER165" s="324">
        <f t="shared" si="65"/>
        <v>659395</v>
      </c>
      <c r="ES165" s="324">
        <f t="shared" si="51"/>
        <v>565764</v>
      </c>
      <c r="ET165" s="324">
        <f t="shared" si="52"/>
        <v>565764</v>
      </c>
      <c r="EU165" s="324">
        <f t="shared" si="60"/>
        <v>93631</v>
      </c>
      <c r="EV165" s="324">
        <f t="shared" si="53"/>
        <v>161255</v>
      </c>
      <c r="EW165" s="324">
        <f t="shared" si="54"/>
        <v>114066</v>
      </c>
      <c r="EX165" s="324">
        <f t="shared" si="55"/>
        <v>114066</v>
      </c>
      <c r="EY165" s="324">
        <f t="shared" si="56"/>
        <v>97004</v>
      </c>
      <c r="EZ165" s="324">
        <f t="shared" si="57"/>
        <v>177787</v>
      </c>
      <c r="FA165" s="324">
        <f t="shared" si="58"/>
        <v>105393</v>
      </c>
      <c r="FB165" s="324">
        <f t="shared" si="61"/>
        <v>72394</v>
      </c>
      <c r="FC165" s="321">
        <v>419966</v>
      </c>
      <c r="FD165" s="321">
        <v>628251</v>
      </c>
      <c r="FE165" s="321">
        <v>18729</v>
      </c>
      <c r="FF165" s="321">
        <v>207853</v>
      </c>
      <c r="FG165" s="321">
        <v>570</v>
      </c>
      <c r="FH165" s="321">
        <v>23062</v>
      </c>
      <c r="FI165" s="321">
        <v>27614</v>
      </c>
      <c r="FJ165" s="321">
        <v>1326045</v>
      </c>
      <c r="FK165" s="321">
        <v>677</v>
      </c>
      <c r="FL165" s="321">
        <v>0</v>
      </c>
      <c r="FM165" s="321">
        <v>0</v>
      </c>
      <c r="FN165" s="321">
        <v>0</v>
      </c>
      <c r="FO165" s="321">
        <v>249</v>
      </c>
      <c r="FP165" s="321">
        <v>11</v>
      </c>
      <c r="FQ165" s="321">
        <v>1326982</v>
      </c>
      <c r="FR165" s="321">
        <v>100466</v>
      </c>
      <c r="FS165" s="321">
        <v>622</v>
      </c>
      <c r="FT165" s="321">
        <v>0</v>
      </c>
      <c r="FU165" s="321">
        <v>0</v>
      </c>
      <c r="FV165" s="321">
        <v>971</v>
      </c>
      <c r="FW165" s="321">
        <v>35979</v>
      </c>
      <c r="FX165" s="321">
        <v>27802</v>
      </c>
      <c r="FY165" s="321">
        <v>165840</v>
      </c>
      <c r="FZ165" s="321">
        <v>1492822</v>
      </c>
      <c r="GA165" s="321">
        <v>0</v>
      </c>
      <c r="GB165" s="321">
        <v>100066</v>
      </c>
      <c r="GC165" s="321">
        <v>84447</v>
      </c>
      <c r="GD165" s="321">
        <v>431</v>
      </c>
      <c r="GE165" s="321">
        <v>0</v>
      </c>
      <c r="GF165" s="321">
        <v>0</v>
      </c>
      <c r="GG165" s="321">
        <v>184944</v>
      </c>
      <c r="GH165" s="321">
        <v>1345</v>
      </c>
      <c r="GI165" s="321">
        <v>0</v>
      </c>
      <c r="GJ165" s="321">
        <v>176148</v>
      </c>
      <c r="GK165" s="321">
        <v>433671</v>
      </c>
      <c r="GL165" s="321">
        <v>65464</v>
      </c>
      <c r="GM165" s="321">
        <v>0</v>
      </c>
      <c r="GN165" s="321">
        <v>0</v>
      </c>
      <c r="GO165" s="321">
        <v>676628</v>
      </c>
      <c r="GP165" s="321">
        <v>631250</v>
      </c>
      <c r="GQ165" s="321">
        <v>121902</v>
      </c>
      <c r="GR165" s="321">
        <v>509348</v>
      </c>
      <c r="GS165" s="321">
        <v>631250</v>
      </c>
      <c r="GT165" s="321">
        <v>419966</v>
      </c>
      <c r="GU165" s="321">
        <v>35979</v>
      </c>
      <c r="GV165" s="325">
        <f t="shared" si="62"/>
        <v>599201</v>
      </c>
      <c r="GW165" s="325">
        <f t="shared" si="63"/>
        <v>128268</v>
      </c>
      <c r="GX165" s="325">
        <f t="shared" si="64"/>
        <v>470933</v>
      </c>
      <c r="GY165" s="321">
        <v>13768</v>
      </c>
      <c r="GZ165" s="321">
        <v>9962</v>
      </c>
      <c r="HA165" s="321">
        <v>3806</v>
      </c>
      <c r="HB165" s="324">
        <f t="shared" si="59"/>
        <v>41101</v>
      </c>
      <c r="HC165" s="321"/>
      <c r="HD165" s="321"/>
      <c r="HE165" s="321"/>
      <c r="HF165" s="321"/>
      <c r="HG165" s="321"/>
      <c r="HH165" s="321"/>
      <c r="HI165" s="321"/>
      <c r="HJ165" s="321"/>
      <c r="HK165" s="321"/>
      <c r="HL165" s="321"/>
      <c r="HM165" s="321"/>
      <c r="HN165" s="321"/>
      <c r="HO165" s="321"/>
      <c r="HP165" s="321"/>
      <c r="HQ165" s="321"/>
      <c r="HR165" s="321"/>
      <c r="HS165" s="321"/>
      <c r="HT165" s="321"/>
      <c r="HU165" s="321"/>
      <c r="HV165" s="321"/>
      <c r="HW165" s="321"/>
      <c r="HX165" s="321"/>
      <c r="HY165" s="321"/>
      <c r="HZ165" s="321"/>
      <c r="IA165" s="321"/>
      <c r="IB165" s="321"/>
      <c r="IC165" s="321"/>
      <c r="ID165" s="321"/>
      <c r="IE165" s="321"/>
      <c r="IF165" s="321"/>
      <c r="IG165" s="321"/>
      <c r="IH165" s="321"/>
      <c r="II165" s="321"/>
      <c r="IJ165" s="321"/>
      <c r="IK165" s="321"/>
      <c r="IL165" s="321"/>
      <c r="IM165" s="321"/>
      <c r="IN165" s="321"/>
      <c r="IO165" s="321"/>
      <c r="IP165" s="321"/>
      <c r="IQ165" s="321"/>
      <c r="IR165" s="321"/>
      <c r="IS165" s="321"/>
      <c r="IT165" s="321"/>
      <c r="IU165" s="321"/>
      <c r="IV165" s="321"/>
      <c r="IW165" s="321"/>
      <c r="IX165" s="321"/>
      <c r="IY165" s="321"/>
      <c r="IZ165" s="321"/>
      <c r="JA165" s="321"/>
      <c r="JB165" s="321"/>
      <c r="JC165" s="321"/>
      <c r="JD165" s="321"/>
      <c r="JE165" s="321"/>
      <c r="JF165" s="321"/>
      <c r="JG165" s="321"/>
      <c r="JH165" s="321"/>
      <c r="JI165" s="321"/>
      <c r="JJ165" s="321"/>
      <c r="JK165" s="321"/>
      <c r="JL165" s="321"/>
      <c r="JM165" s="321"/>
      <c r="JN165" s="321"/>
      <c r="JO165" s="321"/>
      <c r="JP165" s="321"/>
      <c r="JQ165" s="321"/>
      <c r="JR165" s="321"/>
      <c r="JS165" s="321"/>
      <c r="JT165" s="321"/>
      <c r="JU165" s="321"/>
      <c r="JV165" s="321"/>
      <c r="JW165" s="321"/>
      <c r="JX165" s="321"/>
      <c r="JY165" s="321"/>
      <c r="JZ165" s="321"/>
      <c r="KA165" s="321"/>
      <c r="KB165" s="321"/>
      <c r="KC165" s="321"/>
      <c r="KD165" s="321"/>
      <c r="KE165" s="321"/>
      <c r="KF165" s="321"/>
      <c r="KG165" s="321"/>
      <c r="KH165" s="321"/>
      <c r="KI165" s="321"/>
      <c r="KJ165" s="321"/>
      <c r="KK165" s="321"/>
      <c r="KL165" s="321"/>
      <c r="KM165" s="321"/>
      <c r="KN165" s="321"/>
      <c r="KO165" s="321"/>
      <c r="KP165" s="321"/>
      <c r="KQ165" s="321"/>
      <c r="KR165" s="321"/>
      <c r="KS165" s="321"/>
      <c r="KT165" s="321"/>
      <c r="KU165" s="321"/>
      <c r="KV165" s="321"/>
      <c r="KW165" s="321"/>
      <c r="KX165" s="321"/>
      <c r="KY165" s="321"/>
      <c r="KZ165" s="321"/>
      <c r="LA165" s="321"/>
      <c r="LB165" s="321"/>
      <c r="LC165" s="321"/>
      <c r="LD165" s="321"/>
      <c r="LE165" s="321"/>
      <c r="LF165" s="321"/>
      <c r="LG165" s="321"/>
      <c r="LH165" s="321"/>
      <c r="LI165" s="321"/>
      <c r="LJ165" s="321"/>
      <c r="LK165" s="321"/>
      <c r="LL165" s="321"/>
      <c r="LM165" s="321"/>
      <c r="LN165" s="321"/>
      <c r="LO165" s="321"/>
      <c r="LP165" s="321"/>
      <c r="LQ165" s="321"/>
      <c r="LR165" s="321"/>
      <c r="LS165" s="321"/>
      <c r="LT165" s="321"/>
      <c r="LU165" s="321"/>
      <c r="LV165" s="321"/>
      <c r="LW165" s="321"/>
      <c r="LX165" s="321"/>
      <c r="LY165" s="321"/>
      <c r="LZ165" s="321"/>
      <c r="MA165" s="321"/>
      <c r="MB165" s="321"/>
      <c r="MC165" s="321"/>
      <c r="MD165" s="321"/>
      <c r="ME165" s="321"/>
      <c r="MF165" s="321"/>
      <c r="MG165" s="321"/>
      <c r="MH165" s="321"/>
      <c r="MI165" s="321"/>
      <c r="MJ165" s="321"/>
      <c r="MK165" s="321"/>
      <c r="ML165" s="321"/>
      <c r="MM165" s="321"/>
      <c r="MN165" s="321"/>
      <c r="MO165" s="321"/>
      <c r="MP165" s="321"/>
      <c r="MQ165" s="321"/>
      <c r="MR165" s="321"/>
      <c r="MS165" s="321"/>
      <c r="MT165" s="321"/>
      <c r="MU165" s="321"/>
      <c r="MV165" s="321"/>
      <c r="MW165" s="321"/>
      <c r="MX165" s="321"/>
      <c r="MY165" s="321"/>
      <c r="MZ165" s="321"/>
      <c r="NA165" s="321"/>
      <c r="NB165" s="321"/>
      <c r="NC165" s="321"/>
      <c r="ND165" s="321"/>
      <c r="NE165" s="321"/>
      <c r="NF165" s="321"/>
      <c r="NG165" s="321"/>
      <c r="NH165" s="321"/>
      <c r="NI165" s="321"/>
      <c r="NJ165" s="321"/>
      <c r="NK165" s="321"/>
      <c r="NL165" s="321"/>
      <c r="NM165" s="321"/>
      <c r="NN165" s="321"/>
      <c r="NO165" s="321"/>
      <c r="NP165" s="321"/>
      <c r="NQ165" s="321"/>
      <c r="NR165" s="321"/>
      <c r="NS165" s="321"/>
      <c r="NT165" s="321"/>
      <c r="NU165" s="321"/>
      <c r="NV165" s="321"/>
      <c r="NW165" s="321"/>
      <c r="NX165" s="321"/>
      <c r="NY165" s="321"/>
      <c r="NZ165" s="321"/>
      <c r="OA165" s="321"/>
      <c r="OB165" s="321"/>
      <c r="OC165" s="321"/>
      <c r="OD165" s="321"/>
      <c r="OE165" s="321"/>
      <c r="OF165" s="321"/>
      <c r="OG165" s="321"/>
      <c r="OH165" s="321"/>
      <c r="OI165" s="321"/>
      <c r="OJ165" s="321"/>
      <c r="OK165" s="321"/>
      <c r="OL165" s="321"/>
      <c r="OM165" s="321"/>
      <c r="ON165" s="321"/>
      <c r="OO165" s="321"/>
      <c r="OP165" s="321"/>
      <c r="OQ165" s="321"/>
      <c r="OR165" s="321"/>
      <c r="OS165" s="321"/>
      <c r="OT165" s="321"/>
      <c r="OU165" s="321"/>
      <c r="OV165" s="321"/>
      <c r="OW165" s="321"/>
      <c r="OX165" s="321"/>
      <c r="OY165" s="321"/>
      <c r="OZ165" s="321"/>
      <c r="PA165" s="321"/>
      <c r="PB165" s="321"/>
      <c r="PC165" s="321"/>
      <c r="PD165" s="321"/>
      <c r="PE165" s="321"/>
      <c r="PF165" s="321"/>
      <c r="PG165" s="321"/>
      <c r="PH165" s="321"/>
      <c r="PI165" s="321"/>
      <c r="PJ165" s="321"/>
      <c r="PK165" s="321"/>
      <c r="PL165" s="321"/>
      <c r="PM165" s="321"/>
      <c r="PN165" s="321"/>
      <c r="PO165" s="321"/>
      <c r="PP165" s="321"/>
      <c r="PQ165" s="321"/>
      <c r="PR165" s="321"/>
      <c r="PS165" s="321"/>
      <c r="PT165" s="321"/>
      <c r="PU165" s="321"/>
      <c r="PV165" s="321"/>
      <c r="PW165" s="321"/>
      <c r="PX165" s="321"/>
      <c r="PY165" s="321"/>
      <c r="PZ165" s="321"/>
      <c r="QA165" s="321"/>
      <c r="QB165" s="321"/>
      <c r="QC165" s="321"/>
      <c r="QD165" s="321"/>
      <c r="QE165" s="321"/>
      <c r="QF165" s="321"/>
      <c r="QG165" s="321"/>
      <c r="QH165" s="321"/>
      <c r="QI165" s="321"/>
      <c r="QJ165" s="321"/>
      <c r="QK165" s="321"/>
      <c r="QL165" s="321"/>
      <c r="QM165" s="321"/>
      <c r="QN165" s="321"/>
      <c r="QO165" s="321"/>
      <c r="QP165" s="321"/>
      <c r="QQ165" s="321"/>
      <c r="QR165" s="321"/>
      <c r="QS165" s="321"/>
      <c r="QT165" s="321"/>
      <c r="QU165" s="321"/>
      <c r="QV165" s="321"/>
      <c r="QW165" s="321"/>
      <c r="QX165" s="321"/>
      <c r="QY165" s="321"/>
      <c r="QZ165" s="321"/>
      <c r="RA165" s="321"/>
      <c r="RB165" s="321"/>
      <c r="RC165" s="321"/>
      <c r="RD165" s="321"/>
      <c r="RE165" s="321"/>
      <c r="RF165" s="321"/>
      <c r="RG165" s="321"/>
      <c r="RH165" s="321"/>
      <c r="RI165" s="321"/>
      <c r="RJ165" s="321"/>
      <c r="RK165" s="321"/>
      <c r="RL165" s="321"/>
      <c r="RM165" s="321"/>
      <c r="RN165" s="321"/>
      <c r="RO165" s="321"/>
      <c r="RP165" s="321"/>
      <c r="RQ165" s="321"/>
      <c r="RR165" s="321"/>
      <c r="RS165" s="321"/>
      <c r="RT165" s="321"/>
      <c r="RU165" s="321"/>
      <c r="RV165" s="321"/>
      <c r="RW165" s="321"/>
      <c r="RX165" s="321"/>
      <c r="RY165" s="321"/>
      <c r="RZ165" s="321"/>
      <c r="SA165" s="321"/>
      <c r="SB165" s="321"/>
      <c r="SC165" s="321"/>
      <c r="SD165" s="321"/>
      <c r="SE165" s="321"/>
      <c r="SF165" s="321"/>
      <c r="SG165" s="321"/>
      <c r="SH165" s="321"/>
      <c r="SI165" s="321"/>
      <c r="SJ165" s="321"/>
      <c r="SK165" s="321"/>
      <c r="SL165" s="321"/>
      <c r="SM165" s="321"/>
      <c r="SN165" s="321"/>
      <c r="SO165" s="321"/>
      <c r="SP165" s="321"/>
      <c r="SQ165" s="321"/>
      <c r="SR165" s="321"/>
      <c r="SS165" s="321"/>
      <c r="ST165" s="321"/>
      <c r="SU165" s="321"/>
      <c r="SV165" s="321"/>
      <c r="SW165" s="321"/>
      <c r="SX165" s="321"/>
      <c r="SY165" s="321"/>
      <c r="SZ165" s="321"/>
      <c r="TA165" s="321"/>
      <c r="TB165" s="321"/>
      <c r="TC165" s="321"/>
      <c r="TD165" s="321"/>
      <c r="TE165" s="321"/>
      <c r="TF165" s="321"/>
      <c r="TG165" s="321"/>
      <c r="TH165" s="321"/>
      <c r="TI165" s="321"/>
      <c r="TJ165" s="321"/>
      <c r="TK165" s="321"/>
      <c r="TL165" s="321"/>
      <c r="TM165" s="321"/>
      <c r="TN165" s="321"/>
      <c r="TO165" s="321"/>
      <c r="TP165" s="321"/>
      <c r="TQ165" s="321"/>
      <c r="TR165" s="321"/>
      <c r="TS165" s="321"/>
      <c r="TT165" s="321"/>
      <c r="TU165" s="321"/>
      <c r="TV165" s="321"/>
      <c r="TW165" s="321"/>
      <c r="TX165" s="321"/>
      <c r="TY165" s="321"/>
      <c r="TZ165" s="321"/>
      <c r="UA165" s="321"/>
      <c r="UB165" s="321"/>
      <c r="UC165" s="321"/>
      <c r="UD165" s="321"/>
    </row>
    <row r="166" spans="1:550">
      <c r="A166" s="28" t="s">
        <v>665</v>
      </c>
      <c r="B166" s="28" t="s">
        <v>665</v>
      </c>
      <c r="C166" s="318"/>
      <c r="D166" s="318"/>
      <c r="E166" s="318"/>
      <c r="F166" s="318"/>
    </row>
    <row r="167" spans="1:550">
      <c r="A167" s="28" t="s">
        <v>665</v>
      </c>
      <c r="B167" s="28" t="s">
        <v>665</v>
      </c>
      <c r="C167" s="318"/>
      <c r="D167" s="318"/>
      <c r="E167" s="318"/>
      <c r="F167" s="318"/>
    </row>
    <row r="168" spans="1:550">
      <c r="A168" s="28" t="s">
        <v>665</v>
      </c>
      <c r="B168" s="28" t="s">
        <v>665</v>
      </c>
      <c r="C168" s="318"/>
      <c r="D168" s="318"/>
      <c r="E168" s="318"/>
      <c r="F168" s="318"/>
    </row>
    <row r="169" spans="1:550">
      <c r="A169" s="28" t="s">
        <v>665</v>
      </c>
      <c r="B169" s="28" t="s">
        <v>665</v>
      </c>
      <c r="C169" s="318"/>
      <c r="D169" s="318"/>
      <c r="E169" s="318"/>
      <c r="F169" s="318"/>
    </row>
    <row r="170" spans="1:550">
      <c r="A170" s="28" t="s">
        <v>665</v>
      </c>
      <c r="B170" s="28" t="s">
        <v>665</v>
      </c>
      <c r="C170" s="318"/>
      <c r="D170" s="318"/>
      <c r="E170" s="318"/>
      <c r="F170" s="318"/>
    </row>
    <row r="171" spans="1:550">
      <c r="A171" s="28" t="s">
        <v>665</v>
      </c>
      <c r="B171" s="28" t="s">
        <v>665</v>
      </c>
      <c r="C171" s="318"/>
      <c r="D171" s="318"/>
      <c r="E171" s="318"/>
      <c r="F171" s="318"/>
    </row>
    <row r="172" spans="1:550">
      <c r="A172" s="28" t="s">
        <v>665</v>
      </c>
      <c r="B172" s="28" t="s">
        <v>665</v>
      </c>
      <c r="C172" s="318"/>
      <c r="D172" s="318"/>
      <c r="E172" s="318"/>
      <c r="F172" s="318"/>
    </row>
    <row r="173" spans="1:550">
      <c r="A173" s="28" t="s">
        <v>665</v>
      </c>
      <c r="B173" s="28" t="s">
        <v>665</v>
      </c>
      <c r="C173" s="318"/>
      <c r="D173" s="318"/>
      <c r="E173" s="318"/>
      <c r="F173" s="318"/>
    </row>
    <row r="174" spans="1:550">
      <c r="A174" s="28" t="s">
        <v>665</v>
      </c>
      <c r="B174" s="28" t="s">
        <v>665</v>
      </c>
      <c r="C174" s="318"/>
      <c r="D174" s="318"/>
      <c r="E174" s="318"/>
      <c r="F174" s="318"/>
    </row>
    <row r="175" spans="1:550">
      <c r="A175" s="28" t="s">
        <v>665</v>
      </c>
      <c r="B175" s="28" t="s">
        <v>665</v>
      </c>
      <c r="C175" s="318"/>
      <c r="D175" s="318"/>
      <c r="E175" s="318"/>
      <c r="F175" s="318"/>
    </row>
    <row r="176" spans="1:550">
      <c r="A176" s="28" t="s">
        <v>665</v>
      </c>
      <c r="B176" s="28" t="s">
        <v>665</v>
      </c>
      <c r="C176" s="318"/>
      <c r="D176" s="318"/>
      <c r="E176" s="318"/>
      <c r="F176" s="318"/>
    </row>
    <row r="177" spans="1:6">
      <c r="A177" s="28" t="s">
        <v>665</v>
      </c>
      <c r="B177" s="28" t="s">
        <v>665</v>
      </c>
      <c r="C177" s="318"/>
      <c r="D177" s="318"/>
      <c r="E177" s="318"/>
      <c r="F177" s="318"/>
    </row>
    <row r="178" spans="1:6">
      <c r="A178" s="28" t="s">
        <v>665</v>
      </c>
      <c r="B178" s="28" t="s">
        <v>665</v>
      </c>
      <c r="C178" s="318"/>
      <c r="D178" s="318"/>
      <c r="E178" s="318"/>
      <c r="F178" s="318"/>
    </row>
    <row r="179" spans="1:6">
      <c r="A179" s="28" t="s">
        <v>665</v>
      </c>
      <c r="B179" s="28" t="s">
        <v>665</v>
      </c>
      <c r="C179" s="318"/>
      <c r="D179" s="318"/>
      <c r="E179" s="318"/>
      <c r="F179" s="318"/>
    </row>
    <row r="180" spans="1:6">
      <c r="A180" s="28" t="s">
        <v>665</v>
      </c>
      <c r="B180" s="28" t="s">
        <v>665</v>
      </c>
      <c r="C180" s="318"/>
      <c r="D180" s="318"/>
      <c r="E180" s="318"/>
      <c r="F180" s="318"/>
    </row>
    <row r="181" spans="1:6">
      <c r="A181" s="28" t="s">
        <v>665</v>
      </c>
      <c r="B181" s="28" t="s">
        <v>665</v>
      </c>
      <c r="C181" s="318"/>
      <c r="D181" s="318"/>
      <c r="E181" s="318"/>
      <c r="F181" s="318"/>
    </row>
    <row r="182" spans="1:6">
      <c r="A182" s="28" t="s">
        <v>665</v>
      </c>
      <c r="B182" s="28" t="s">
        <v>665</v>
      </c>
      <c r="C182" s="318"/>
      <c r="D182" s="318"/>
      <c r="E182" s="318"/>
      <c r="F182" s="318"/>
    </row>
    <row r="183" spans="1:6">
      <c r="A183" s="28" t="s">
        <v>665</v>
      </c>
      <c r="B183" s="28" t="s">
        <v>665</v>
      </c>
      <c r="C183" s="318"/>
      <c r="D183" s="318"/>
      <c r="E183" s="318"/>
      <c r="F183" s="318"/>
    </row>
    <row r="184" spans="1:6">
      <c r="A184" s="28" t="s">
        <v>665</v>
      </c>
      <c r="B184" s="28" t="s">
        <v>665</v>
      </c>
      <c r="C184" s="318"/>
      <c r="D184" s="318"/>
      <c r="E184" s="318"/>
      <c r="F184" s="318"/>
    </row>
    <row r="185" spans="1:6">
      <c r="A185" s="28" t="s">
        <v>665</v>
      </c>
      <c r="B185" s="28" t="s">
        <v>665</v>
      </c>
      <c r="C185" s="318"/>
      <c r="D185" s="318"/>
      <c r="E185" s="318"/>
      <c r="F185" s="318"/>
    </row>
    <row r="186" spans="1:6">
      <c r="A186" s="28" t="s">
        <v>665</v>
      </c>
      <c r="B186" s="28" t="s">
        <v>665</v>
      </c>
      <c r="C186" s="318"/>
      <c r="D186" s="318"/>
      <c r="E186" s="318"/>
      <c r="F186" s="318"/>
    </row>
    <row r="187" spans="1:6">
      <c r="A187" s="28" t="s">
        <v>665</v>
      </c>
      <c r="B187" s="28" t="s">
        <v>665</v>
      </c>
      <c r="C187" s="318"/>
      <c r="D187" s="318"/>
      <c r="E187" s="318"/>
      <c r="F187" s="318"/>
    </row>
    <row r="188" spans="1:6">
      <c r="A188" s="28" t="s">
        <v>665</v>
      </c>
      <c r="B188" s="28" t="s">
        <v>665</v>
      </c>
      <c r="C188" s="318"/>
      <c r="D188" s="318"/>
      <c r="E188" s="318"/>
      <c r="F188" s="318"/>
    </row>
    <row r="189" spans="1:6">
      <c r="A189" s="28" t="s">
        <v>665</v>
      </c>
      <c r="B189" s="28" t="s">
        <v>665</v>
      </c>
      <c r="C189" s="318"/>
      <c r="D189" s="318"/>
      <c r="E189" s="318"/>
      <c r="F189" s="318"/>
    </row>
    <row r="190" spans="1:6">
      <c r="A190" s="28" t="s">
        <v>665</v>
      </c>
      <c r="B190" s="28" t="s">
        <v>665</v>
      </c>
      <c r="C190" s="318"/>
      <c r="D190" s="318"/>
      <c r="E190" s="318"/>
      <c r="F190" s="318"/>
    </row>
    <row r="191" spans="1:6">
      <c r="A191" s="28" t="s">
        <v>665</v>
      </c>
      <c r="B191" s="28" t="s">
        <v>665</v>
      </c>
      <c r="C191" s="318"/>
      <c r="D191" s="318"/>
      <c r="E191" s="318"/>
      <c r="F191" s="318"/>
    </row>
    <row r="192" spans="1:6">
      <c r="A192" s="28" t="s">
        <v>665</v>
      </c>
      <c r="B192" s="28" t="s">
        <v>665</v>
      </c>
      <c r="C192" s="318"/>
      <c r="D192" s="318"/>
      <c r="E192" s="318"/>
      <c r="F192" s="318"/>
    </row>
    <row r="193" spans="1:6">
      <c r="A193" s="28" t="s">
        <v>665</v>
      </c>
      <c r="B193" s="28" t="s">
        <v>665</v>
      </c>
      <c r="C193" s="318"/>
      <c r="D193" s="318"/>
      <c r="E193" s="318"/>
      <c r="F193" s="318"/>
    </row>
    <row r="194" spans="1:6">
      <c r="A194" s="28" t="s">
        <v>665</v>
      </c>
      <c r="B194" s="28" t="s">
        <v>665</v>
      </c>
      <c r="C194" s="318"/>
      <c r="D194" s="318"/>
      <c r="E194" s="318"/>
      <c r="F194" s="318"/>
    </row>
    <row r="195" spans="1:6">
      <c r="A195" s="28" t="s">
        <v>665</v>
      </c>
      <c r="B195" s="28" t="s">
        <v>665</v>
      </c>
      <c r="C195" s="318"/>
      <c r="D195" s="318"/>
      <c r="E195" s="318"/>
      <c r="F195" s="318"/>
    </row>
    <row r="196" spans="1:6">
      <c r="A196" s="28" t="s">
        <v>665</v>
      </c>
      <c r="B196" s="28" t="s">
        <v>665</v>
      </c>
      <c r="C196" s="318"/>
      <c r="D196" s="318"/>
      <c r="E196" s="318"/>
      <c r="F196" s="318"/>
    </row>
    <row r="197" spans="1:6">
      <c r="A197" s="28" t="s">
        <v>665</v>
      </c>
      <c r="B197" s="28" t="s">
        <v>665</v>
      </c>
      <c r="C197" s="318"/>
      <c r="D197" s="318"/>
      <c r="E197" s="318"/>
      <c r="F197" s="318"/>
    </row>
    <row r="198" spans="1:6">
      <c r="A198" s="28" t="s">
        <v>665</v>
      </c>
      <c r="B198" s="28" t="s">
        <v>665</v>
      </c>
      <c r="C198" s="318"/>
      <c r="D198" s="318"/>
      <c r="E198" s="318"/>
      <c r="F198" s="318"/>
    </row>
    <row r="199" spans="1:6">
      <c r="A199" s="28" t="s">
        <v>665</v>
      </c>
      <c r="B199" s="28" t="s">
        <v>665</v>
      </c>
      <c r="C199" s="318"/>
      <c r="D199" s="318"/>
      <c r="E199" s="318"/>
      <c r="F199" s="318"/>
    </row>
    <row r="200" spans="1:6">
      <c r="A200" s="28" t="s">
        <v>665</v>
      </c>
      <c r="B200" s="28" t="s">
        <v>665</v>
      </c>
      <c r="C200" s="318"/>
      <c r="D200" s="318"/>
      <c r="E200" s="318"/>
      <c r="F200" s="318"/>
    </row>
    <row r="201" spans="1:6">
      <c r="A201" s="28" t="s">
        <v>665</v>
      </c>
      <c r="B201" s="28" t="s">
        <v>665</v>
      </c>
      <c r="C201" s="318"/>
      <c r="D201" s="318"/>
      <c r="E201" s="318"/>
      <c r="F201" s="318"/>
    </row>
    <row r="202" spans="1:6">
      <c r="A202" s="28" t="s">
        <v>665</v>
      </c>
      <c r="B202" s="28" t="s">
        <v>665</v>
      </c>
      <c r="C202" s="318"/>
      <c r="D202" s="318"/>
      <c r="E202" s="318"/>
      <c r="F202" s="318"/>
    </row>
    <row r="203" spans="1:6">
      <c r="A203" s="28" t="s">
        <v>665</v>
      </c>
      <c r="B203" s="28" t="s">
        <v>665</v>
      </c>
      <c r="C203" s="318"/>
      <c r="D203" s="318"/>
      <c r="E203" s="318"/>
      <c r="F203" s="318"/>
    </row>
    <row r="204" spans="1:6">
      <c r="A204" s="28" t="s">
        <v>665</v>
      </c>
      <c r="B204" s="28" t="s">
        <v>665</v>
      </c>
      <c r="C204" s="318"/>
      <c r="D204" s="318"/>
      <c r="E204" s="318"/>
      <c r="F204" s="318"/>
    </row>
    <row r="205" spans="1:6">
      <c r="A205" s="28" t="s">
        <v>665</v>
      </c>
      <c r="B205" s="28" t="s">
        <v>665</v>
      </c>
      <c r="C205" s="318"/>
      <c r="D205" s="318"/>
      <c r="E205" s="318"/>
      <c r="F205" s="318"/>
    </row>
    <row r="206" spans="1:6">
      <c r="A206" s="28" t="s">
        <v>665</v>
      </c>
      <c r="B206" s="28" t="s">
        <v>665</v>
      </c>
      <c r="C206" s="318"/>
      <c r="D206" s="318"/>
      <c r="E206" s="318"/>
      <c r="F206" s="318"/>
    </row>
    <row r="207" spans="1:6">
      <c r="A207" s="28" t="s">
        <v>665</v>
      </c>
      <c r="B207" s="28" t="s">
        <v>665</v>
      </c>
      <c r="C207" s="318"/>
      <c r="D207" s="318"/>
      <c r="E207" s="318"/>
      <c r="F207" s="318"/>
    </row>
    <row r="208" spans="1:6">
      <c r="A208" s="28" t="s">
        <v>665</v>
      </c>
      <c r="B208" s="28" t="s">
        <v>665</v>
      </c>
      <c r="C208" s="318"/>
      <c r="D208" s="318"/>
      <c r="E208" s="318"/>
      <c r="F208" s="318"/>
    </row>
    <row r="209" spans="1:6">
      <c r="A209" s="28" t="s">
        <v>665</v>
      </c>
      <c r="B209" s="28" t="s">
        <v>665</v>
      </c>
      <c r="C209" s="318"/>
      <c r="D209" s="318"/>
      <c r="E209" s="318"/>
      <c r="F209" s="318"/>
    </row>
    <row r="210" spans="1:6">
      <c r="A210" s="28" t="s">
        <v>665</v>
      </c>
      <c r="B210" s="28" t="s">
        <v>665</v>
      </c>
      <c r="C210" s="318"/>
      <c r="D210" s="318"/>
      <c r="E210" s="318"/>
      <c r="F210" s="318"/>
    </row>
    <row r="211" spans="1:6">
      <c r="A211" s="28" t="s">
        <v>665</v>
      </c>
      <c r="B211" s="28" t="s">
        <v>665</v>
      </c>
      <c r="C211" s="318"/>
      <c r="D211" s="318"/>
      <c r="E211" s="318"/>
      <c r="F211" s="318"/>
    </row>
    <row r="212" spans="1:6">
      <c r="A212" s="28" t="s">
        <v>665</v>
      </c>
      <c r="B212" s="28" t="s">
        <v>665</v>
      </c>
      <c r="C212" s="318"/>
      <c r="D212" s="318"/>
      <c r="E212" s="318"/>
      <c r="F212" s="318"/>
    </row>
    <row r="213" spans="1:6">
      <c r="A213" s="28" t="s">
        <v>665</v>
      </c>
      <c r="B213" s="28" t="s">
        <v>665</v>
      </c>
      <c r="C213" s="318"/>
      <c r="D213" s="318"/>
      <c r="E213" s="318"/>
      <c r="F213" s="318"/>
    </row>
    <row r="214" spans="1:6">
      <c r="A214" s="28" t="s">
        <v>665</v>
      </c>
      <c r="B214" s="28" t="s">
        <v>665</v>
      </c>
      <c r="C214" s="318"/>
      <c r="D214" s="318"/>
      <c r="E214" s="318"/>
      <c r="F214" s="318"/>
    </row>
    <row r="215" spans="1:6">
      <c r="A215" s="28" t="s">
        <v>665</v>
      </c>
      <c r="B215" s="28" t="s">
        <v>665</v>
      </c>
      <c r="C215" s="318"/>
      <c r="D215" s="318"/>
      <c r="E215" s="318"/>
      <c r="F215" s="318"/>
    </row>
    <row r="216" spans="1:6">
      <c r="A216" s="28" t="s">
        <v>665</v>
      </c>
      <c r="B216" s="28" t="s">
        <v>665</v>
      </c>
      <c r="C216" s="318"/>
      <c r="D216" s="318"/>
      <c r="E216" s="318"/>
      <c r="F216" s="318"/>
    </row>
    <row r="217" spans="1:6">
      <c r="A217" s="28" t="s">
        <v>665</v>
      </c>
      <c r="B217" s="28" t="s">
        <v>665</v>
      </c>
      <c r="C217" s="318"/>
      <c r="D217" s="318"/>
      <c r="E217" s="318"/>
      <c r="F217" s="318"/>
    </row>
    <row r="218" spans="1:6">
      <c r="A218" s="28" t="s">
        <v>665</v>
      </c>
      <c r="B218" s="28" t="s">
        <v>665</v>
      </c>
      <c r="C218" s="318"/>
      <c r="D218" s="318"/>
      <c r="E218" s="318"/>
      <c r="F218" s="318"/>
    </row>
    <row r="219" spans="1:6">
      <c r="A219" s="28" t="s">
        <v>665</v>
      </c>
      <c r="B219" s="28" t="s">
        <v>665</v>
      </c>
      <c r="C219" s="318"/>
      <c r="D219" s="318"/>
      <c r="E219" s="318"/>
      <c r="F219" s="318"/>
    </row>
    <row r="220" spans="1:6">
      <c r="A220" s="28" t="s">
        <v>665</v>
      </c>
      <c r="B220" s="28" t="s">
        <v>665</v>
      </c>
      <c r="C220" s="318"/>
      <c r="D220" s="318"/>
      <c r="E220" s="318"/>
      <c r="F220" s="318"/>
    </row>
    <row r="221" spans="1:6">
      <c r="A221" s="28" t="s">
        <v>665</v>
      </c>
      <c r="B221" s="28" t="s">
        <v>665</v>
      </c>
      <c r="C221" s="318"/>
      <c r="D221" s="318"/>
      <c r="E221" s="318"/>
      <c r="F221" s="318"/>
    </row>
    <row r="222" spans="1:6">
      <c r="A222" s="28" t="s">
        <v>665</v>
      </c>
      <c r="B222" s="28" t="s">
        <v>665</v>
      </c>
      <c r="C222" s="318"/>
      <c r="D222" s="318"/>
      <c r="E222" s="318"/>
      <c r="F222" s="318"/>
    </row>
    <row r="223" spans="1:6">
      <c r="A223" s="28" t="s">
        <v>665</v>
      </c>
      <c r="B223" s="28" t="s">
        <v>665</v>
      </c>
      <c r="C223" s="318"/>
      <c r="D223" s="318"/>
      <c r="E223" s="318"/>
      <c r="F223" s="318"/>
    </row>
    <row r="224" spans="1:6">
      <c r="A224" s="28" t="s">
        <v>665</v>
      </c>
      <c r="B224" s="28" t="s">
        <v>665</v>
      </c>
      <c r="C224" s="318"/>
      <c r="D224" s="318"/>
      <c r="E224" s="318"/>
      <c r="F224" s="318"/>
    </row>
    <row r="225" spans="1:6">
      <c r="A225" s="28" t="s">
        <v>665</v>
      </c>
      <c r="B225" s="28" t="s">
        <v>665</v>
      </c>
      <c r="C225" s="318"/>
      <c r="D225" s="318"/>
      <c r="E225" s="318"/>
      <c r="F225" s="318"/>
    </row>
    <row r="226" spans="1:6">
      <c r="A226" s="28" t="s">
        <v>665</v>
      </c>
      <c r="B226" s="28" t="s">
        <v>665</v>
      </c>
      <c r="C226" s="318"/>
      <c r="D226" s="318"/>
      <c r="E226" s="318"/>
      <c r="F226" s="318"/>
    </row>
    <row r="227" spans="1:6">
      <c r="A227" s="28" t="s">
        <v>665</v>
      </c>
      <c r="B227" s="28" t="s">
        <v>665</v>
      </c>
      <c r="C227" s="318"/>
      <c r="D227" s="318"/>
      <c r="E227" s="318"/>
      <c r="F227" s="318"/>
    </row>
    <row r="228" spans="1:6">
      <c r="A228" s="28" t="s">
        <v>665</v>
      </c>
      <c r="B228" s="28" t="s">
        <v>665</v>
      </c>
      <c r="C228" s="318"/>
      <c r="D228" s="318"/>
      <c r="E228" s="318"/>
      <c r="F228" s="318"/>
    </row>
    <row r="229" spans="1:6">
      <c r="A229" s="28" t="s">
        <v>665</v>
      </c>
      <c r="B229" s="28" t="s">
        <v>665</v>
      </c>
      <c r="C229" s="318"/>
      <c r="D229" s="318"/>
      <c r="E229" s="318"/>
      <c r="F229" s="318"/>
    </row>
    <row r="230" spans="1:6">
      <c r="A230" s="28" t="s">
        <v>665</v>
      </c>
      <c r="B230" s="28" t="s">
        <v>665</v>
      </c>
      <c r="C230" s="318"/>
      <c r="D230" s="318"/>
      <c r="E230" s="318"/>
      <c r="F230" s="318"/>
    </row>
    <row r="231" spans="1:6">
      <c r="A231" s="28" t="s">
        <v>665</v>
      </c>
      <c r="B231" s="28" t="s">
        <v>665</v>
      </c>
      <c r="C231" s="318"/>
      <c r="D231" s="318"/>
      <c r="E231" s="318"/>
      <c r="F231" s="318"/>
    </row>
    <row r="232" spans="1:6">
      <c r="A232" s="28" t="s">
        <v>665</v>
      </c>
      <c r="B232" s="28" t="s">
        <v>665</v>
      </c>
      <c r="C232" s="318"/>
      <c r="D232" s="318"/>
      <c r="E232" s="318"/>
      <c r="F232" s="318"/>
    </row>
    <row r="233" spans="1:6">
      <c r="A233" s="28" t="s">
        <v>665</v>
      </c>
      <c r="B233" s="28" t="s">
        <v>665</v>
      </c>
      <c r="C233" s="318"/>
      <c r="D233" s="318"/>
      <c r="E233" s="318"/>
      <c r="F233" s="318"/>
    </row>
    <row r="234" spans="1:6">
      <c r="A234" s="28" t="s">
        <v>665</v>
      </c>
      <c r="B234" s="28" t="s">
        <v>665</v>
      </c>
      <c r="C234" s="318"/>
      <c r="D234" s="318"/>
      <c r="E234" s="318"/>
      <c r="F234" s="318"/>
    </row>
    <row r="235" spans="1:6">
      <c r="A235" s="28" t="s">
        <v>665</v>
      </c>
      <c r="B235" s="28" t="s">
        <v>665</v>
      </c>
      <c r="C235" s="318"/>
      <c r="D235" s="318"/>
      <c r="E235" s="318"/>
      <c r="F235" s="318"/>
    </row>
    <row r="236" spans="1:6">
      <c r="A236" s="28" t="s">
        <v>665</v>
      </c>
      <c r="B236" s="28" t="s">
        <v>665</v>
      </c>
      <c r="C236" s="318"/>
      <c r="D236" s="318"/>
      <c r="E236" s="318"/>
      <c r="F236" s="318"/>
    </row>
    <row r="237" spans="1:6">
      <c r="A237" s="28" t="s">
        <v>665</v>
      </c>
      <c r="B237" s="28" t="s">
        <v>665</v>
      </c>
      <c r="C237" s="318"/>
      <c r="D237" s="318"/>
      <c r="E237" s="318"/>
      <c r="F237" s="318"/>
    </row>
    <row r="238" spans="1:6">
      <c r="A238" s="28" t="s">
        <v>665</v>
      </c>
      <c r="B238" s="28" t="s">
        <v>665</v>
      </c>
      <c r="C238" s="318"/>
      <c r="D238" s="318"/>
      <c r="E238" s="318"/>
      <c r="F238" s="318"/>
    </row>
    <row r="239" spans="1:6">
      <c r="A239" s="28" t="s">
        <v>665</v>
      </c>
      <c r="B239" s="28" t="s">
        <v>665</v>
      </c>
      <c r="C239" s="318"/>
      <c r="D239" s="318"/>
      <c r="E239" s="318"/>
      <c r="F239" s="318"/>
    </row>
    <row r="240" spans="1:6">
      <c r="A240" s="28" t="s">
        <v>665</v>
      </c>
      <c r="B240" s="28" t="s">
        <v>665</v>
      </c>
      <c r="C240" s="318"/>
      <c r="D240" s="318"/>
      <c r="E240" s="318"/>
      <c r="F240" s="318"/>
    </row>
    <row r="241" spans="1:6">
      <c r="A241" s="28" t="s">
        <v>665</v>
      </c>
      <c r="B241" s="28" t="s">
        <v>665</v>
      </c>
      <c r="E241" s="318"/>
      <c r="F241" s="318"/>
    </row>
    <row r="242" spans="1:6">
      <c r="A242" s="28" t="s">
        <v>665</v>
      </c>
      <c r="B242" s="28" t="s">
        <v>665</v>
      </c>
      <c r="E242" s="318"/>
      <c r="F242" s="318"/>
    </row>
    <row r="243" spans="1:6">
      <c r="A243" s="28" t="s">
        <v>665</v>
      </c>
      <c r="B243" s="28" t="s">
        <v>665</v>
      </c>
      <c r="E243" s="318"/>
      <c r="F243" s="318"/>
    </row>
    <row r="244" spans="1:6">
      <c r="A244" s="28" t="s">
        <v>665</v>
      </c>
      <c r="B244" s="28" t="s">
        <v>665</v>
      </c>
      <c r="E244" s="318"/>
      <c r="F244" s="318"/>
    </row>
    <row r="245" spans="1:6">
      <c r="A245" s="28" t="s">
        <v>665</v>
      </c>
      <c r="B245" s="28" t="s">
        <v>665</v>
      </c>
      <c r="E245" s="318"/>
      <c r="F245" s="318"/>
    </row>
    <row r="246" spans="1:6">
      <c r="A246" s="28" t="s">
        <v>665</v>
      </c>
      <c r="B246" s="28" t="s">
        <v>665</v>
      </c>
      <c r="E246" s="318"/>
      <c r="F246" s="318"/>
    </row>
    <row r="247" spans="1:6">
      <c r="A247" s="28" t="s">
        <v>665</v>
      </c>
      <c r="B247" s="28" t="s">
        <v>665</v>
      </c>
      <c r="E247" s="318"/>
      <c r="F247" s="318"/>
    </row>
    <row r="248" spans="1:6">
      <c r="A248" s="28" t="s">
        <v>665</v>
      </c>
      <c r="B248" s="28" t="s">
        <v>665</v>
      </c>
      <c r="E248" s="318"/>
      <c r="F248" s="318"/>
    </row>
    <row r="249" spans="1:6">
      <c r="A249" s="28" t="s">
        <v>665</v>
      </c>
      <c r="B249" s="28" t="s">
        <v>665</v>
      </c>
      <c r="E249" s="318"/>
      <c r="F249" s="318"/>
    </row>
    <row r="250" spans="1:6">
      <c r="A250" s="28" t="s">
        <v>665</v>
      </c>
      <c r="B250" s="28" t="s">
        <v>665</v>
      </c>
      <c r="E250" s="318"/>
      <c r="F250" s="318"/>
    </row>
    <row r="251" spans="1:6">
      <c r="A251" s="28" t="s">
        <v>665</v>
      </c>
      <c r="B251" s="28" t="s">
        <v>665</v>
      </c>
      <c r="E251" s="318"/>
      <c r="F251" s="318"/>
    </row>
    <row r="252" spans="1:6">
      <c r="A252" s="28" t="s">
        <v>665</v>
      </c>
      <c r="B252" s="28" t="s">
        <v>665</v>
      </c>
      <c r="E252" s="318"/>
      <c r="F252" s="318"/>
    </row>
    <row r="253" spans="1:6">
      <c r="A253" s="28" t="s">
        <v>665</v>
      </c>
      <c r="B253" s="28" t="s">
        <v>665</v>
      </c>
      <c r="E253" s="318"/>
      <c r="F253" s="318"/>
    </row>
    <row r="254" spans="1:6">
      <c r="A254" s="28" t="s">
        <v>665</v>
      </c>
      <c r="B254" s="28" t="s">
        <v>665</v>
      </c>
      <c r="D254" s="105"/>
      <c r="E254" s="318"/>
      <c r="F254" s="318"/>
    </row>
    <row r="255" spans="1:6">
      <c r="A255" s="28" t="s">
        <v>665</v>
      </c>
      <c r="B255" s="28" t="s">
        <v>665</v>
      </c>
      <c r="D255" s="105"/>
      <c r="E255" s="318"/>
      <c r="F255" s="318"/>
    </row>
    <row r="256" spans="1:6">
      <c r="A256" s="28" t="s">
        <v>665</v>
      </c>
      <c r="B256" s="28" t="s">
        <v>665</v>
      </c>
      <c r="D256" s="105"/>
      <c r="E256" s="318"/>
      <c r="F256" s="318"/>
    </row>
    <row r="257" spans="1:91">
      <c r="A257" s="28" t="s">
        <v>665</v>
      </c>
      <c r="B257" s="28" t="s">
        <v>665</v>
      </c>
      <c r="D257" s="105"/>
    </row>
    <row r="258" spans="1:91">
      <c r="A258" s="28" t="s">
        <v>665</v>
      </c>
      <c r="B258" s="28" t="s">
        <v>665</v>
      </c>
      <c r="D258" s="105"/>
    </row>
    <row r="259" spans="1:91">
      <c r="A259" s="28" t="s">
        <v>665</v>
      </c>
      <c r="B259" s="28" t="s">
        <v>665</v>
      </c>
      <c r="D259" s="105"/>
    </row>
    <row r="260" spans="1:91">
      <c r="A260" s="28" t="s">
        <v>665</v>
      </c>
      <c r="B260" s="28" t="s">
        <v>665</v>
      </c>
    </row>
    <row r="261" spans="1:91">
      <c r="A261" s="28" t="s">
        <v>665</v>
      </c>
      <c r="B261" s="28" t="s">
        <v>665</v>
      </c>
    </row>
    <row r="262" spans="1:91">
      <c r="A262" s="28" t="s">
        <v>665</v>
      </c>
      <c r="B262" s="28" t="s">
        <v>665</v>
      </c>
    </row>
    <row r="263" spans="1:91">
      <c r="A263" s="28" t="s">
        <v>665</v>
      </c>
      <c r="B263" s="28" t="s">
        <v>665</v>
      </c>
    </row>
    <row r="264" spans="1:91">
      <c r="A264" s="28" t="s">
        <v>665</v>
      </c>
      <c r="B264" s="28" t="s">
        <v>665</v>
      </c>
      <c r="D264" s="105"/>
    </row>
    <row r="265" spans="1:91">
      <c r="A265" s="28" t="s">
        <v>665</v>
      </c>
      <c r="B265" s="28" t="s">
        <v>665</v>
      </c>
      <c r="D265" s="105"/>
    </row>
    <row r="266" spans="1:91">
      <c r="A266" s="28" t="s">
        <v>665</v>
      </c>
      <c r="B266" s="28" t="s">
        <v>665</v>
      </c>
    </row>
    <row r="267" spans="1:91">
      <c r="A267" s="28" t="s">
        <v>665</v>
      </c>
      <c r="B267" s="28" t="s">
        <v>665</v>
      </c>
    </row>
    <row r="268" spans="1:91">
      <c r="A268" s="28" t="s">
        <v>665</v>
      </c>
      <c r="B268" s="28" t="s">
        <v>665</v>
      </c>
      <c r="E268" s="105"/>
    </row>
    <row r="269" spans="1:91">
      <c r="A269" s="28" t="s">
        <v>665</v>
      </c>
      <c r="B269" s="28" t="s">
        <v>665</v>
      </c>
      <c r="E269" s="105"/>
    </row>
    <row r="270" spans="1:91">
      <c r="A270" s="28" t="s">
        <v>665</v>
      </c>
      <c r="B270" s="28" t="s">
        <v>665</v>
      </c>
      <c r="E270" s="105"/>
    </row>
    <row r="271" spans="1:91">
      <c r="A271" s="28" t="s">
        <v>665</v>
      </c>
      <c r="B271" s="28" t="s">
        <v>665</v>
      </c>
    </row>
    <row r="272" spans="1:91">
      <c r="A272" s="28" t="s">
        <v>665</v>
      </c>
      <c r="B272" s="28" t="s">
        <v>665</v>
      </c>
      <c r="E272" s="105"/>
    </row>
    <row r="273" spans="1:6">
      <c r="A273" s="28" t="s">
        <v>665</v>
      </c>
      <c r="B273" s="28" t="s">
        <v>665</v>
      </c>
      <c r="C273" s="318"/>
      <c r="D273" s="318"/>
      <c r="E273" s="318"/>
      <c r="F273" s="318"/>
    </row>
    <row r="274" spans="1:6">
      <c r="A274" s="28" t="s">
        <v>665</v>
      </c>
      <c r="B274" s="28" t="s">
        <v>665</v>
      </c>
      <c r="C274" s="318"/>
      <c r="D274" s="318"/>
      <c r="E274" s="318"/>
      <c r="F274" s="318"/>
    </row>
    <row r="275" spans="1:6">
      <c r="A275" s="28" t="s">
        <v>665</v>
      </c>
      <c r="B275" s="28" t="s">
        <v>665</v>
      </c>
      <c r="C275" s="318"/>
      <c r="D275" s="318"/>
      <c r="E275" s="318"/>
      <c r="F275" s="318"/>
    </row>
    <row r="276" spans="1:6">
      <c r="A276" s="28" t="s">
        <v>665</v>
      </c>
      <c r="B276" s="28" t="s">
        <v>665</v>
      </c>
      <c r="C276" s="318"/>
      <c r="D276" s="318"/>
      <c r="E276" s="318"/>
      <c r="F276" s="318"/>
    </row>
    <row r="277" spans="1:6">
      <c r="A277" s="28" t="s">
        <v>665</v>
      </c>
      <c r="B277" s="28" t="s">
        <v>665</v>
      </c>
      <c r="C277" s="318"/>
      <c r="D277" s="318"/>
      <c r="E277" s="318"/>
      <c r="F277" s="318"/>
    </row>
    <row r="278" spans="1:6">
      <c r="A278" s="28" t="s">
        <v>665</v>
      </c>
      <c r="B278" s="28" t="s">
        <v>665</v>
      </c>
      <c r="C278" s="318"/>
      <c r="D278" s="318"/>
      <c r="E278" s="318"/>
      <c r="F278" s="318"/>
    </row>
    <row r="279" spans="1:6">
      <c r="A279" s="28" t="s">
        <v>665</v>
      </c>
      <c r="B279" s="28" t="s">
        <v>665</v>
      </c>
      <c r="C279" s="318"/>
      <c r="D279" s="318"/>
      <c r="E279" s="318"/>
      <c r="F279" s="318"/>
    </row>
    <row r="280" spans="1:6">
      <c r="A280" s="28" t="s">
        <v>665</v>
      </c>
      <c r="B280" s="28" t="s">
        <v>665</v>
      </c>
      <c r="C280" s="318"/>
      <c r="D280" s="318"/>
      <c r="E280" s="318"/>
      <c r="F280" s="318"/>
    </row>
    <row r="281" spans="1:6">
      <c r="A281" s="28" t="s">
        <v>665</v>
      </c>
      <c r="B281" s="28" t="s">
        <v>665</v>
      </c>
      <c r="C281" s="318"/>
      <c r="D281" s="318"/>
      <c r="E281" s="318"/>
      <c r="F281" s="318"/>
    </row>
    <row r="282" spans="1:6">
      <c r="A282" s="28" t="s">
        <v>665</v>
      </c>
      <c r="B282" s="28" t="s">
        <v>665</v>
      </c>
      <c r="C282" s="318"/>
      <c r="D282" s="318"/>
      <c r="E282" s="318"/>
      <c r="F282" s="318"/>
    </row>
    <row r="283" spans="1:6">
      <c r="A283" s="28" t="s">
        <v>665</v>
      </c>
      <c r="B283" s="28" t="s">
        <v>665</v>
      </c>
      <c r="C283" s="318"/>
      <c r="D283" s="318"/>
      <c r="E283" s="318"/>
      <c r="F283" s="318"/>
    </row>
    <row r="284" spans="1:6">
      <c r="A284" s="28" t="s">
        <v>665</v>
      </c>
      <c r="B284" s="28" t="s">
        <v>665</v>
      </c>
      <c r="C284" s="318"/>
      <c r="D284" s="318"/>
      <c r="E284" s="318"/>
      <c r="F284" s="318"/>
    </row>
    <row r="285" spans="1:6">
      <c r="A285" s="28" t="s">
        <v>665</v>
      </c>
      <c r="B285" s="28" t="s">
        <v>665</v>
      </c>
      <c r="C285" s="318"/>
      <c r="D285" s="318"/>
      <c r="E285" s="318"/>
      <c r="F285" s="318"/>
    </row>
    <row r="286" spans="1:6">
      <c r="A286" s="28" t="s">
        <v>665</v>
      </c>
      <c r="B286" s="28" t="s">
        <v>665</v>
      </c>
      <c r="C286" s="318"/>
      <c r="D286" s="318"/>
      <c r="E286" s="318"/>
      <c r="F286" s="318"/>
    </row>
    <row r="287" spans="1:6">
      <c r="A287" s="28" t="s">
        <v>665</v>
      </c>
      <c r="B287" s="28" t="s">
        <v>665</v>
      </c>
      <c r="C287" s="318"/>
      <c r="D287" s="318"/>
      <c r="E287" s="318"/>
      <c r="F287" s="318"/>
    </row>
    <row r="288" spans="1:6">
      <c r="A288" s="28" t="s">
        <v>665</v>
      </c>
      <c r="B288" s="28" t="s">
        <v>665</v>
      </c>
      <c r="C288" s="318"/>
      <c r="D288" s="318"/>
      <c r="E288" s="318"/>
      <c r="F288" s="318"/>
    </row>
    <row r="289" spans="1:6">
      <c r="A289" s="28" t="s">
        <v>665</v>
      </c>
      <c r="B289" s="28" t="s">
        <v>665</v>
      </c>
      <c r="C289" s="318"/>
      <c r="D289" s="318"/>
      <c r="E289" s="318"/>
      <c r="F289" s="318"/>
    </row>
    <row r="290" spans="1:6">
      <c r="A290" s="28" t="s">
        <v>665</v>
      </c>
      <c r="B290" s="28" t="s">
        <v>665</v>
      </c>
      <c r="C290" s="318"/>
      <c r="D290" s="318"/>
      <c r="E290" s="318"/>
      <c r="F290" s="318"/>
    </row>
    <row r="291" spans="1:6">
      <c r="A291" s="28" t="s">
        <v>665</v>
      </c>
      <c r="B291" s="28" t="s">
        <v>665</v>
      </c>
      <c r="C291" s="318"/>
      <c r="D291" s="318"/>
      <c r="E291" s="318"/>
      <c r="F291" s="318"/>
    </row>
    <row r="292" spans="1:6">
      <c r="A292" s="28" t="s">
        <v>665</v>
      </c>
      <c r="B292" s="28" t="s">
        <v>665</v>
      </c>
      <c r="C292" s="318"/>
      <c r="D292" s="318"/>
      <c r="E292" s="318"/>
      <c r="F292" s="318"/>
    </row>
    <row r="293" spans="1:6">
      <c r="A293" s="28" t="s">
        <v>665</v>
      </c>
      <c r="B293" s="28" t="s">
        <v>665</v>
      </c>
      <c r="C293" s="318"/>
      <c r="D293" s="318"/>
      <c r="E293" s="318"/>
      <c r="F293" s="318"/>
    </row>
    <row r="294" spans="1:6">
      <c r="A294" s="28" t="s">
        <v>665</v>
      </c>
      <c r="B294" s="28" t="s">
        <v>665</v>
      </c>
      <c r="C294" s="318"/>
      <c r="D294" s="318"/>
      <c r="E294" s="318"/>
      <c r="F294" s="318"/>
    </row>
    <row r="295" spans="1:6">
      <c r="A295" s="28" t="s">
        <v>665</v>
      </c>
      <c r="B295" s="28" t="s">
        <v>665</v>
      </c>
      <c r="C295" s="318"/>
      <c r="D295" s="318"/>
      <c r="E295" s="318"/>
      <c r="F295" s="318"/>
    </row>
    <row r="296" spans="1:6">
      <c r="A296" s="28" t="s">
        <v>665</v>
      </c>
      <c r="B296" s="28" t="s">
        <v>665</v>
      </c>
      <c r="C296" s="318"/>
      <c r="D296" s="318"/>
      <c r="E296" s="318"/>
      <c r="F296" s="318"/>
    </row>
    <row r="297" spans="1:6">
      <c r="A297" s="28" t="s">
        <v>665</v>
      </c>
      <c r="B297" s="28" t="s">
        <v>665</v>
      </c>
      <c r="C297" s="318"/>
      <c r="D297" s="318"/>
      <c r="E297" s="318"/>
      <c r="F297" s="318"/>
    </row>
    <row r="298" spans="1:6">
      <c r="A298" s="28" t="s">
        <v>665</v>
      </c>
      <c r="B298" s="28" t="s">
        <v>665</v>
      </c>
      <c r="C298" s="318"/>
      <c r="D298" s="318"/>
      <c r="E298" s="318"/>
      <c r="F298" s="318"/>
    </row>
    <row r="299" spans="1:6">
      <c r="A299" s="28" t="s">
        <v>665</v>
      </c>
      <c r="B299" s="28" t="s">
        <v>665</v>
      </c>
      <c r="C299" s="318"/>
      <c r="D299" s="318"/>
      <c r="E299" s="318"/>
      <c r="F299" s="318"/>
    </row>
    <row r="300" spans="1:6">
      <c r="A300" s="28" t="s">
        <v>665</v>
      </c>
      <c r="B300" s="28" t="s">
        <v>665</v>
      </c>
      <c r="C300" s="318"/>
      <c r="D300" s="318"/>
      <c r="E300" s="318"/>
      <c r="F300" s="318"/>
    </row>
    <row r="301" spans="1:6">
      <c r="A301" s="28" t="s">
        <v>665</v>
      </c>
      <c r="B301" s="28" t="s">
        <v>665</v>
      </c>
      <c r="C301" s="318"/>
      <c r="D301" s="318"/>
      <c r="E301" s="318"/>
      <c r="F301" s="318"/>
    </row>
    <row r="302" spans="1:6">
      <c r="A302" s="28" t="s">
        <v>665</v>
      </c>
      <c r="B302" s="28" t="s">
        <v>665</v>
      </c>
      <c r="C302" s="318"/>
      <c r="D302" s="318"/>
      <c r="E302" s="318"/>
      <c r="F302" s="318"/>
    </row>
    <row r="303" spans="1:6">
      <c r="A303" s="28" t="s">
        <v>665</v>
      </c>
      <c r="B303" s="28" t="s">
        <v>665</v>
      </c>
      <c r="C303" s="318"/>
      <c r="D303" s="318"/>
      <c r="E303" s="318"/>
      <c r="F303" s="318"/>
    </row>
    <row r="304" spans="1:6">
      <c r="A304" s="28" t="s">
        <v>665</v>
      </c>
      <c r="B304" s="28" t="s">
        <v>665</v>
      </c>
      <c r="C304" s="318"/>
      <c r="D304" s="318"/>
      <c r="E304" s="318"/>
      <c r="F304" s="318"/>
    </row>
    <row r="305" spans="1:6">
      <c r="A305" s="28" t="s">
        <v>665</v>
      </c>
      <c r="B305" s="28" t="s">
        <v>665</v>
      </c>
      <c r="C305" s="318"/>
      <c r="D305" s="318"/>
      <c r="E305" s="318"/>
      <c r="F305" s="318"/>
    </row>
    <row r="306" spans="1:6">
      <c r="A306" s="28" t="s">
        <v>665</v>
      </c>
      <c r="B306" s="28" t="s">
        <v>665</v>
      </c>
      <c r="C306" s="318"/>
      <c r="D306" s="318"/>
      <c r="E306" s="318"/>
      <c r="F306" s="318"/>
    </row>
    <row r="307" spans="1:6">
      <c r="A307" s="28" t="s">
        <v>665</v>
      </c>
      <c r="B307" s="28" t="s">
        <v>665</v>
      </c>
      <c r="C307" s="318"/>
      <c r="D307" s="318"/>
      <c r="E307" s="318"/>
      <c r="F307" s="318"/>
    </row>
    <row r="308" spans="1:6">
      <c r="A308" s="28" t="s">
        <v>665</v>
      </c>
      <c r="B308" s="28" t="s">
        <v>665</v>
      </c>
      <c r="C308" s="318"/>
      <c r="D308" s="318"/>
      <c r="E308" s="318"/>
      <c r="F308" s="318"/>
    </row>
    <row r="309" spans="1:6">
      <c r="A309" s="28" t="s">
        <v>665</v>
      </c>
      <c r="B309" s="28" t="s">
        <v>665</v>
      </c>
      <c r="C309" s="318"/>
      <c r="D309" s="318"/>
      <c r="E309" s="318"/>
      <c r="F309" s="318"/>
    </row>
    <row r="310" spans="1:6">
      <c r="A310" s="28" t="s">
        <v>665</v>
      </c>
      <c r="B310" s="28" t="s">
        <v>665</v>
      </c>
      <c r="C310" s="318"/>
      <c r="D310" s="318"/>
      <c r="E310" s="318"/>
      <c r="F310" s="318"/>
    </row>
    <row r="311" spans="1:6">
      <c r="A311" s="28" t="s">
        <v>665</v>
      </c>
      <c r="B311" s="28" t="s">
        <v>665</v>
      </c>
      <c r="C311" s="318"/>
      <c r="D311" s="318"/>
      <c r="E311" s="318"/>
      <c r="F311" s="318"/>
    </row>
    <row r="312" spans="1:6">
      <c r="A312" s="28" t="s">
        <v>665</v>
      </c>
      <c r="B312" s="28" t="s">
        <v>665</v>
      </c>
      <c r="C312" s="318"/>
      <c r="D312" s="318"/>
      <c r="E312" s="318"/>
      <c r="F312" s="318"/>
    </row>
    <row r="313" spans="1:6">
      <c r="A313" s="28" t="s">
        <v>665</v>
      </c>
      <c r="B313" s="28" t="s">
        <v>665</v>
      </c>
      <c r="C313" s="318"/>
      <c r="D313" s="318"/>
      <c r="E313" s="318"/>
      <c r="F313" s="318"/>
    </row>
    <row r="314" spans="1:6">
      <c r="A314" s="28" t="s">
        <v>665</v>
      </c>
      <c r="B314" s="28" t="s">
        <v>665</v>
      </c>
      <c r="C314" s="318"/>
      <c r="D314" s="318"/>
      <c r="E314" s="318"/>
      <c r="F314" s="318"/>
    </row>
    <row r="315" spans="1:6">
      <c r="A315" s="28" t="s">
        <v>665</v>
      </c>
      <c r="B315" s="28" t="s">
        <v>665</v>
      </c>
      <c r="C315" s="318"/>
      <c r="D315" s="318"/>
      <c r="E315" s="318"/>
      <c r="F315" s="318"/>
    </row>
    <row r="316" spans="1:6">
      <c r="A316" s="28" t="s">
        <v>665</v>
      </c>
      <c r="B316" s="28" t="s">
        <v>665</v>
      </c>
      <c r="C316" s="318"/>
      <c r="D316" s="318"/>
      <c r="E316" s="318"/>
      <c r="F316" s="318"/>
    </row>
    <row r="317" spans="1:6">
      <c r="A317" s="28" t="s">
        <v>665</v>
      </c>
      <c r="B317" s="28" t="s">
        <v>665</v>
      </c>
      <c r="C317" s="318"/>
      <c r="D317" s="318"/>
      <c r="E317" s="318"/>
      <c r="F317" s="318"/>
    </row>
    <row r="318" spans="1:6">
      <c r="A318" s="28" t="s">
        <v>665</v>
      </c>
      <c r="B318" s="28" t="s">
        <v>665</v>
      </c>
      <c r="C318" s="318"/>
      <c r="D318" s="318"/>
      <c r="E318" s="318"/>
      <c r="F318" s="318"/>
    </row>
    <row r="319" spans="1:6">
      <c r="A319" s="28" t="s">
        <v>665</v>
      </c>
      <c r="B319" s="28" t="s">
        <v>665</v>
      </c>
      <c r="C319" s="318"/>
      <c r="D319" s="318"/>
      <c r="E319" s="318"/>
      <c r="F319" s="318"/>
    </row>
    <row r="320" spans="1:6">
      <c r="A320" s="28" t="s">
        <v>665</v>
      </c>
      <c r="B320" s="28" t="s">
        <v>665</v>
      </c>
      <c r="C320" s="318"/>
      <c r="D320" s="318"/>
      <c r="E320" s="318"/>
      <c r="F320" s="318"/>
    </row>
    <row r="321" spans="1:6">
      <c r="A321" s="28" t="s">
        <v>665</v>
      </c>
      <c r="B321" s="28" t="s">
        <v>665</v>
      </c>
      <c r="C321" s="318"/>
      <c r="D321" s="318"/>
      <c r="E321" s="318"/>
      <c r="F321" s="318"/>
    </row>
    <row r="322" spans="1:6">
      <c r="A322" s="28" t="s">
        <v>665</v>
      </c>
      <c r="B322" s="28" t="s">
        <v>665</v>
      </c>
      <c r="C322" s="318"/>
      <c r="D322" s="318"/>
      <c r="E322" s="318"/>
      <c r="F322" s="318"/>
    </row>
    <row r="323" spans="1:6">
      <c r="A323" s="28" t="s">
        <v>665</v>
      </c>
      <c r="B323" s="28" t="s">
        <v>665</v>
      </c>
      <c r="C323" s="318"/>
      <c r="D323" s="318"/>
      <c r="E323" s="318"/>
      <c r="F323" s="318"/>
    </row>
    <row r="324" spans="1:6">
      <c r="A324" s="28" t="s">
        <v>665</v>
      </c>
      <c r="B324" s="28" t="s">
        <v>665</v>
      </c>
      <c r="C324" s="318"/>
      <c r="D324" s="318"/>
      <c r="E324" s="318"/>
      <c r="F324" s="318"/>
    </row>
    <row r="325" spans="1:6">
      <c r="A325" s="28" t="s">
        <v>665</v>
      </c>
      <c r="B325" s="28" t="s">
        <v>665</v>
      </c>
      <c r="C325" s="318"/>
      <c r="D325" s="318"/>
      <c r="E325" s="318"/>
      <c r="F325" s="318"/>
    </row>
    <row r="326" spans="1:6">
      <c r="A326" s="28" t="s">
        <v>665</v>
      </c>
      <c r="B326" s="28" t="s">
        <v>665</v>
      </c>
      <c r="C326" s="318"/>
      <c r="D326" s="318"/>
      <c r="E326" s="318"/>
      <c r="F326" s="318"/>
    </row>
    <row r="327" spans="1:6">
      <c r="A327" s="28" t="s">
        <v>665</v>
      </c>
      <c r="B327" s="28" t="s">
        <v>665</v>
      </c>
      <c r="C327" s="318"/>
      <c r="D327" s="318"/>
      <c r="E327" s="318"/>
      <c r="F327" s="318"/>
    </row>
    <row r="328" spans="1:6">
      <c r="A328" s="28" t="s">
        <v>665</v>
      </c>
      <c r="B328" s="28" t="s">
        <v>665</v>
      </c>
      <c r="C328" s="318"/>
      <c r="D328" s="318"/>
      <c r="E328" s="318"/>
      <c r="F328" s="318"/>
    </row>
    <row r="329" spans="1:6">
      <c r="A329" s="28" t="s">
        <v>665</v>
      </c>
      <c r="B329" s="28" t="s">
        <v>665</v>
      </c>
      <c r="C329" s="318"/>
      <c r="D329" s="318"/>
      <c r="E329" s="318"/>
      <c r="F329" s="318"/>
    </row>
    <row r="330" spans="1:6">
      <c r="A330" s="28" t="s">
        <v>665</v>
      </c>
      <c r="B330" s="28" t="s">
        <v>665</v>
      </c>
      <c r="C330" s="318"/>
      <c r="D330" s="318"/>
      <c r="E330" s="318"/>
      <c r="F330" s="318"/>
    </row>
    <row r="331" spans="1:6">
      <c r="A331" s="28" t="s">
        <v>665</v>
      </c>
      <c r="B331" s="28" t="s">
        <v>665</v>
      </c>
      <c r="C331" s="318"/>
      <c r="D331" s="318"/>
      <c r="E331" s="318"/>
      <c r="F331" s="318"/>
    </row>
    <row r="332" spans="1:6">
      <c r="A332" s="28" t="s">
        <v>665</v>
      </c>
      <c r="B332" s="28" t="s">
        <v>665</v>
      </c>
      <c r="C332" s="318"/>
      <c r="D332" s="318"/>
      <c r="E332" s="318"/>
      <c r="F332" s="318"/>
    </row>
    <row r="333" spans="1:6">
      <c r="A333" s="28" t="s">
        <v>665</v>
      </c>
      <c r="B333" s="28" t="s">
        <v>665</v>
      </c>
      <c r="C333" s="318"/>
      <c r="D333" s="318"/>
      <c r="E333" s="318"/>
      <c r="F333" s="318"/>
    </row>
    <row r="334" spans="1:6">
      <c r="A334" s="28" t="s">
        <v>665</v>
      </c>
      <c r="B334" s="28" t="s">
        <v>665</v>
      </c>
      <c r="C334" s="318"/>
      <c r="D334" s="318"/>
      <c r="E334" s="318"/>
      <c r="F334" s="318"/>
    </row>
    <row r="335" spans="1:6">
      <c r="A335" s="28" t="s">
        <v>665</v>
      </c>
      <c r="B335" s="28" t="s">
        <v>665</v>
      </c>
      <c r="C335" s="318"/>
      <c r="D335" s="318"/>
      <c r="E335" s="318"/>
      <c r="F335" s="318"/>
    </row>
    <row r="336" spans="1:6">
      <c r="A336" s="28" t="s">
        <v>665</v>
      </c>
      <c r="B336" s="28" t="s">
        <v>665</v>
      </c>
      <c r="C336" s="318"/>
      <c r="D336" s="318"/>
      <c r="E336" s="318"/>
      <c r="F336" s="318"/>
    </row>
    <row r="337" spans="1:6">
      <c r="A337" s="28" t="s">
        <v>665</v>
      </c>
      <c r="B337" s="28" t="s">
        <v>665</v>
      </c>
      <c r="C337" s="318"/>
      <c r="D337" s="318"/>
      <c r="E337" s="318"/>
      <c r="F337" s="318"/>
    </row>
    <row r="338" spans="1:6">
      <c r="A338" s="28" t="s">
        <v>665</v>
      </c>
      <c r="B338" s="28" t="s">
        <v>665</v>
      </c>
      <c r="C338" s="318"/>
      <c r="D338" s="318"/>
      <c r="E338" s="318"/>
      <c r="F338" s="318"/>
    </row>
    <row r="339" spans="1:6">
      <c r="A339" s="28" t="s">
        <v>665</v>
      </c>
      <c r="B339" s="28" t="s">
        <v>665</v>
      </c>
      <c r="C339" s="318"/>
      <c r="D339" s="318"/>
      <c r="E339" s="318"/>
      <c r="F339" s="318"/>
    </row>
    <row r="340" spans="1:6">
      <c r="A340" s="28" t="s">
        <v>665</v>
      </c>
      <c r="B340" s="28" t="s">
        <v>665</v>
      </c>
      <c r="C340" s="318"/>
      <c r="D340" s="318"/>
      <c r="E340" s="318"/>
      <c r="F340" s="318"/>
    </row>
    <row r="341" spans="1:6">
      <c r="A341" s="28" t="s">
        <v>665</v>
      </c>
      <c r="B341" s="28" t="s">
        <v>665</v>
      </c>
      <c r="C341" s="318"/>
      <c r="D341" s="318"/>
      <c r="E341" s="318"/>
      <c r="F341" s="318"/>
    </row>
    <row r="342" spans="1:6">
      <c r="A342" s="28" t="s">
        <v>665</v>
      </c>
      <c r="B342" s="28" t="s">
        <v>665</v>
      </c>
      <c r="C342" s="318"/>
      <c r="D342" s="318"/>
      <c r="E342" s="318"/>
      <c r="F342" s="318"/>
    </row>
    <row r="343" spans="1:6">
      <c r="A343" s="28" t="s">
        <v>665</v>
      </c>
      <c r="B343" s="28" t="s">
        <v>665</v>
      </c>
      <c r="C343" s="318"/>
      <c r="D343" s="318"/>
      <c r="E343" s="318"/>
      <c r="F343" s="318"/>
    </row>
    <row r="344" spans="1:6">
      <c r="A344" s="28" t="s">
        <v>665</v>
      </c>
      <c r="B344" s="28" t="s">
        <v>665</v>
      </c>
      <c r="C344" s="318"/>
      <c r="D344" s="318"/>
      <c r="E344" s="318"/>
      <c r="F344" s="318"/>
    </row>
    <row r="345" spans="1:6">
      <c r="A345" s="28" t="s">
        <v>665</v>
      </c>
      <c r="B345" s="28" t="s">
        <v>665</v>
      </c>
      <c r="C345" s="318"/>
      <c r="D345" s="318"/>
      <c r="E345" s="318"/>
      <c r="F345" s="318"/>
    </row>
    <row r="346" spans="1:6">
      <c r="A346" s="28" t="s">
        <v>665</v>
      </c>
      <c r="B346" s="28" t="s">
        <v>665</v>
      </c>
      <c r="C346" s="318"/>
      <c r="D346" s="318"/>
      <c r="E346" s="318"/>
      <c r="F346" s="318"/>
    </row>
    <row r="347" spans="1:6">
      <c r="A347" s="28" t="s">
        <v>665</v>
      </c>
      <c r="B347" s="28" t="s">
        <v>665</v>
      </c>
      <c r="C347" s="318"/>
      <c r="D347" s="318"/>
      <c r="E347" s="318"/>
      <c r="F347" s="318"/>
    </row>
    <row r="348" spans="1:6">
      <c r="A348" s="28" t="s">
        <v>665</v>
      </c>
      <c r="B348" s="28" t="s">
        <v>665</v>
      </c>
      <c r="C348" s="318"/>
      <c r="D348" s="318"/>
      <c r="E348" s="318"/>
      <c r="F348" s="318"/>
    </row>
    <row r="349" spans="1:6">
      <c r="A349" s="28" t="s">
        <v>665</v>
      </c>
      <c r="B349" s="28" t="s">
        <v>665</v>
      </c>
      <c r="C349" s="318"/>
      <c r="D349" s="318"/>
      <c r="E349" s="318"/>
      <c r="F349" s="318"/>
    </row>
    <row r="350" spans="1:6">
      <c r="A350" s="28" t="s">
        <v>665</v>
      </c>
      <c r="B350" s="28" t="s">
        <v>665</v>
      </c>
      <c r="C350" s="318"/>
      <c r="D350" s="318"/>
      <c r="E350" s="318"/>
      <c r="F350" s="318"/>
    </row>
    <row r="351" spans="1:6">
      <c r="A351" s="28" t="s">
        <v>665</v>
      </c>
      <c r="B351" s="28" t="s">
        <v>665</v>
      </c>
      <c r="C351" s="318"/>
      <c r="D351" s="318"/>
      <c r="E351" s="318"/>
      <c r="F351" s="318"/>
    </row>
    <row r="352" spans="1:6">
      <c r="A352" s="28" t="s">
        <v>665</v>
      </c>
      <c r="B352" s="28" t="s">
        <v>665</v>
      </c>
      <c r="C352" s="318"/>
      <c r="D352" s="318"/>
      <c r="E352" s="318"/>
      <c r="F352" s="318"/>
    </row>
    <row r="353" spans="1:6">
      <c r="A353" s="28" t="s">
        <v>665</v>
      </c>
      <c r="B353" s="28" t="s">
        <v>665</v>
      </c>
      <c r="C353" s="318"/>
      <c r="D353" s="318"/>
      <c r="E353" s="318"/>
      <c r="F353" s="318"/>
    </row>
    <row r="354" spans="1:6">
      <c r="A354" s="28" t="s">
        <v>665</v>
      </c>
      <c r="B354" s="28" t="s">
        <v>665</v>
      </c>
      <c r="C354" s="318"/>
      <c r="D354" s="318"/>
      <c r="E354" s="318"/>
      <c r="F354" s="318"/>
    </row>
    <row r="355" spans="1:6">
      <c r="A355" s="28" t="s">
        <v>665</v>
      </c>
      <c r="B355" s="28" t="s">
        <v>665</v>
      </c>
      <c r="C355" s="318"/>
      <c r="D355" s="318"/>
      <c r="E355" s="318"/>
      <c r="F355" s="318"/>
    </row>
    <row r="356" spans="1:6">
      <c r="A356" s="28" t="s">
        <v>665</v>
      </c>
      <c r="B356" s="28" t="s">
        <v>665</v>
      </c>
      <c r="C356" s="318"/>
      <c r="D356" s="318"/>
      <c r="E356" s="318"/>
      <c r="F356" s="318"/>
    </row>
    <row r="357" spans="1:6">
      <c r="A357" s="28" t="s">
        <v>665</v>
      </c>
      <c r="B357" s="28" t="s">
        <v>665</v>
      </c>
      <c r="C357" s="318"/>
      <c r="D357" s="318"/>
      <c r="E357" s="318"/>
      <c r="F357" s="318"/>
    </row>
    <row r="358" spans="1:6">
      <c r="A358" s="28" t="s">
        <v>665</v>
      </c>
      <c r="B358" s="28" t="s">
        <v>665</v>
      </c>
      <c r="C358" s="318"/>
      <c r="D358" s="318"/>
      <c r="E358" s="318"/>
      <c r="F358" s="318"/>
    </row>
    <row r="359" spans="1:6">
      <c r="A359" s="28" t="s">
        <v>665</v>
      </c>
      <c r="B359" s="28" t="s">
        <v>665</v>
      </c>
      <c r="C359" s="318"/>
      <c r="D359" s="318"/>
      <c r="E359" s="318"/>
      <c r="F359" s="318"/>
    </row>
    <row r="360" spans="1:6">
      <c r="A360" s="28" t="s">
        <v>665</v>
      </c>
      <c r="B360" s="28" t="s">
        <v>665</v>
      </c>
      <c r="C360" s="318"/>
      <c r="D360" s="318"/>
      <c r="E360" s="318"/>
      <c r="F360" s="318"/>
    </row>
    <row r="361" spans="1:6">
      <c r="A361" s="28" t="s">
        <v>665</v>
      </c>
      <c r="B361" s="28" t="s">
        <v>665</v>
      </c>
      <c r="C361" s="318"/>
      <c r="D361" s="318"/>
      <c r="E361" s="318"/>
      <c r="F361" s="318"/>
    </row>
    <row r="362" spans="1:6">
      <c r="A362" s="28" t="s">
        <v>665</v>
      </c>
      <c r="B362" s="28" t="s">
        <v>665</v>
      </c>
      <c r="C362" s="318"/>
      <c r="D362" s="318"/>
      <c r="E362" s="318"/>
      <c r="F362" s="318"/>
    </row>
    <row r="363" spans="1:6">
      <c r="A363" s="28" t="s">
        <v>665</v>
      </c>
      <c r="B363" s="28" t="s">
        <v>665</v>
      </c>
      <c r="C363" s="318"/>
      <c r="D363" s="318"/>
      <c r="E363" s="318"/>
      <c r="F363" s="318"/>
    </row>
    <row r="364" spans="1:6">
      <c r="A364" s="28" t="s">
        <v>665</v>
      </c>
      <c r="B364" s="28" t="s">
        <v>665</v>
      </c>
      <c r="C364" s="318"/>
      <c r="D364" s="318"/>
      <c r="E364" s="318"/>
      <c r="F364" s="318"/>
    </row>
    <row r="365" spans="1:6">
      <c r="A365" s="28" t="s">
        <v>665</v>
      </c>
      <c r="B365" s="28" t="s">
        <v>665</v>
      </c>
      <c r="C365" s="318"/>
      <c r="D365" s="318"/>
      <c r="E365" s="318"/>
      <c r="F365" s="318"/>
    </row>
    <row r="366" spans="1:6">
      <c r="A366" s="28" t="s">
        <v>665</v>
      </c>
      <c r="B366" s="28" t="s">
        <v>665</v>
      </c>
      <c r="C366" s="318"/>
      <c r="D366" s="318"/>
      <c r="E366" s="318"/>
      <c r="F366" s="318"/>
    </row>
    <row r="367" spans="1:6">
      <c r="A367" s="28" t="s">
        <v>665</v>
      </c>
      <c r="B367" s="28" t="s">
        <v>665</v>
      </c>
      <c r="C367" s="318"/>
      <c r="D367" s="318"/>
      <c r="E367" s="318"/>
      <c r="F367" s="318"/>
    </row>
    <row r="368" spans="1:6">
      <c r="A368" s="28" t="s">
        <v>665</v>
      </c>
      <c r="B368" s="28" t="s">
        <v>665</v>
      </c>
      <c r="C368" s="318"/>
      <c r="D368" s="318"/>
      <c r="E368" s="318"/>
      <c r="F368" s="318"/>
    </row>
    <row r="369" spans="1:6">
      <c r="A369" s="28" t="s">
        <v>665</v>
      </c>
      <c r="B369" s="28" t="s">
        <v>665</v>
      </c>
      <c r="C369" s="318"/>
      <c r="D369" s="318"/>
      <c r="E369" s="318"/>
      <c r="F369" s="318"/>
    </row>
    <row r="370" spans="1:6">
      <c r="A370" s="28" t="s">
        <v>665</v>
      </c>
      <c r="B370" s="28" t="s">
        <v>665</v>
      </c>
      <c r="C370" s="318"/>
      <c r="D370" s="318"/>
      <c r="E370" s="318"/>
      <c r="F370" s="318"/>
    </row>
    <row r="371" spans="1:6">
      <c r="A371" s="28" t="s">
        <v>665</v>
      </c>
      <c r="B371" s="28" t="s">
        <v>665</v>
      </c>
      <c r="C371" s="318"/>
      <c r="D371" s="318"/>
      <c r="E371" s="318"/>
      <c r="F371" s="318"/>
    </row>
    <row r="372" spans="1:6">
      <c r="A372" s="28" t="s">
        <v>665</v>
      </c>
      <c r="B372" s="28" t="s">
        <v>665</v>
      </c>
      <c r="C372" s="318"/>
      <c r="D372" s="318"/>
      <c r="E372" s="318"/>
      <c r="F372" s="318"/>
    </row>
    <row r="373" spans="1:6">
      <c r="A373" s="28" t="s">
        <v>665</v>
      </c>
      <c r="B373" s="28" t="s">
        <v>665</v>
      </c>
      <c r="C373" s="318"/>
      <c r="D373" s="318"/>
      <c r="E373" s="318"/>
      <c r="F373" s="318"/>
    </row>
    <row r="374" spans="1:6">
      <c r="A374" s="28" t="s">
        <v>665</v>
      </c>
      <c r="B374" s="28" t="s">
        <v>665</v>
      </c>
      <c r="C374" s="318"/>
      <c r="D374" s="318"/>
      <c r="E374" s="318"/>
      <c r="F374" s="318"/>
    </row>
    <row r="375" spans="1:6">
      <c r="A375" s="28" t="s">
        <v>665</v>
      </c>
      <c r="B375" s="28" t="s">
        <v>665</v>
      </c>
      <c r="C375" s="318"/>
      <c r="D375" s="318"/>
      <c r="E375" s="318"/>
      <c r="F375" s="318"/>
    </row>
    <row r="376" spans="1:6">
      <c r="A376" s="28" t="s">
        <v>665</v>
      </c>
      <c r="B376" s="28" t="s">
        <v>665</v>
      </c>
      <c r="C376" s="318"/>
      <c r="D376" s="318"/>
      <c r="E376" s="318"/>
      <c r="F376" s="318"/>
    </row>
    <row r="377" spans="1:6">
      <c r="A377" s="28" t="s">
        <v>665</v>
      </c>
      <c r="B377" s="28" t="s">
        <v>665</v>
      </c>
      <c r="C377" s="318"/>
      <c r="D377" s="318"/>
      <c r="E377" s="318"/>
      <c r="F377" s="318"/>
    </row>
    <row r="378" spans="1:6">
      <c r="A378" s="28" t="s">
        <v>665</v>
      </c>
      <c r="B378" s="28" t="s">
        <v>665</v>
      </c>
      <c r="C378" s="318"/>
      <c r="D378" s="318"/>
      <c r="E378" s="318"/>
      <c r="F378" s="318"/>
    </row>
    <row r="379" spans="1:6">
      <c r="A379" s="28" t="s">
        <v>665</v>
      </c>
      <c r="B379" s="28" t="s">
        <v>665</v>
      </c>
      <c r="C379" s="318"/>
      <c r="D379" s="318"/>
      <c r="E379" s="318"/>
      <c r="F379" s="318"/>
    </row>
    <row r="380" spans="1:6">
      <c r="A380" s="28" t="s">
        <v>665</v>
      </c>
      <c r="B380" s="28" t="s">
        <v>665</v>
      </c>
      <c r="C380" s="318"/>
      <c r="D380" s="318"/>
      <c r="E380" s="318"/>
      <c r="F380" s="318"/>
    </row>
    <row r="381" spans="1:6">
      <c r="A381" s="28" t="s">
        <v>665</v>
      </c>
      <c r="B381" s="28" t="s">
        <v>665</v>
      </c>
      <c r="C381" s="318"/>
      <c r="D381" s="318"/>
      <c r="E381" s="318"/>
      <c r="F381" s="318"/>
    </row>
    <row r="382" spans="1:6">
      <c r="A382" s="28" t="s">
        <v>665</v>
      </c>
      <c r="B382" s="28" t="s">
        <v>665</v>
      </c>
      <c r="C382" s="318"/>
      <c r="D382" s="318"/>
      <c r="E382" s="318"/>
      <c r="F382" s="318"/>
    </row>
    <row r="383" spans="1:6">
      <c r="A383" s="28" t="s">
        <v>665</v>
      </c>
      <c r="B383" s="28" t="s">
        <v>665</v>
      </c>
      <c r="C383" s="318"/>
      <c r="D383" s="318"/>
      <c r="E383" s="318"/>
      <c r="F383" s="318"/>
    </row>
    <row r="384" spans="1:6">
      <c r="A384" s="28" t="s">
        <v>665</v>
      </c>
      <c r="B384" s="28" t="s">
        <v>665</v>
      </c>
      <c r="C384" s="318"/>
      <c r="D384" s="318"/>
      <c r="E384" s="318"/>
      <c r="F384" s="318"/>
    </row>
    <row r="385" spans="1:6">
      <c r="A385" s="28" t="s">
        <v>665</v>
      </c>
      <c r="B385" s="28" t="s">
        <v>665</v>
      </c>
      <c r="C385" s="318"/>
      <c r="D385" s="318"/>
      <c r="E385" s="318"/>
      <c r="F385" s="318"/>
    </row>
    <row r="386" spans="1:6">
      <c r="A386" s="28" t="s">
        <v>665</v>
      </c>
      <c r="B386" s="28" t="s">
        <v>665</v>
      </c>
      <c r="C386" s="318"/>
      <c r="D386" s="318"/>
      <c r="E386" s="318"/>
      <c r="F386" s="318"/>
    </row>
    <row r="387" spans="1:6">
      <c r="A387" s="28" t="s">
        <v>665</v>
      </c>
      <c r="B387" s="28" t="s">
        <v>665</v>
      </c>
      <c r="C387" s="318"/>
      <c r="D387" s="318"/>
      <c r="E387" s="318"/>
      <c r="F387" s="318"/>
    </row>
    <row r="388" spans="1:6">
      <c r="A388" s="28" t="s">
        <v>665</v>
      </c>
      <c r="B388" s="28" t="s">
        <v>665</v>
      </c>
      <c r="C388" s="318"/>
      <c r="D388" s="318"/>
      <c r="E388" s="318"/>
      <c r="F388" s="318"/>
    </row>
    <row r="389" spans="1:6">
      <c r="A389" s="28" t="s">
        <v>665</v>
      </c>
      <c r="B389" s="28" t="s">
        <v>665</v>
      </c>
      <c r="C389" s="318"/>
      <c r="D389" s="318"/>
      <c r="E389" s="318"/>
      <c r="F389" s="318"/>
    </row>
    <row r="390" spans="1:6">
      <c r="A390" s="28" t="s">
        <v>665</v>
      </c>
      <c r="B390" s="28" t="s">
        <v>665</v>
      </c>
      <c r="C390" s="318"/>
      <c r="D390" s="318"/>
      <c r="E390" s="318"/>
      <c r="F390" s="318"/>
    </row>
    <row r="391" spans="1:6">
      <c r="A391" s="28" t="s">
        <v>665</v>
      </c>
      <c r="B391" s="28" t="s">
        <v>665</v>
      </c>
      <c r="C391" s="318"/>
      <c r="D391" s="318"/>
      <c r="E391" s="318"/>
      <c r="F391" s="318"/>
    </row>
    <row r="392" spans="1:6">
      <c r="A392" s="28" t="s">
        <v>665</v>
      </c>
      <c r="B392" s="28" t="s">
        <v>665</v>
      </c>
      <c r="C392" s="318"/>
      <c r="D392" s="318"/>
      <c r="E392" s="318"/>
      <c r="F392" s="318"/>
    </row>
    <row r="393" spans="1:6">
      <c r="A393" s="28" t="s">
        <v>665</v>
      </c>
      <c r="B393" s="28" t="s">
        <v>665</v>
      </c>
      <c r="C393" s="318"/>
      <c r="D393" s="318"/>
      <c r="E393" s="318"/>
      <c r="F393" s="318"/>
    </row>
    <row r="394" spans="1:6">
      <c r="A394" s="28" t="s">
        <v>665</v>
      </c>
      <c r="B394" s="28" t="s">
        <v>665</v>
      </c>
      <c r="C394" s="318"/>
      <c r="D394" s="318"/>
      <c r="E394" s="318"/>
      <c r="F394" s="318"/>
    </row>
    <row r="395" spans="1:6">
      <c r="A395" s="28" t="s">
        <v>665</v>
      </c>
      <c r="B395" s="28" t="s">
        <v>665</v>
      </c>
      <c r="C395" s="318"/>
      <c r="D395" s="318"/>
      <c r="E395" s="318"/>
      <c r="F395" s="318"/>
    </row>
    <row r="396" spans="1:6">
      <c r="A396" s="28" t="s">
        <v>665</v>
      </c>
      <c r="B396" s="28" t="s">
        <v>665</v>
      </c>
      <c r="C396" s="318"/>
      <c r="D396" s="318"/>
      <c r="E396" s="318"/>
      <c r="F396" s="318"/>
    </row>
    <row r="397" spans="1:6">
      <c r="A397" s="28" t="s">
        <v>665</v>
      </c>
      <c r="B397" s="28" t="s">
        <v>665</v>
      </c>
      <c r="C397" s="318"/>
      <c r="D397" s="318"/>
      <c r="E397" s="318"/>
      <c r="F397" s="318"/>
    </row>
    <row r="398" spans="1:6">
      <c r="A398" s="28" t="s">
        <v>665</v>
      </c>
      <c r="B398" s="28" t="s">
        <v>665</v>
      </c>
      <c r="C398" s="318"/>
      <c r="D398" s="318"/>
      <c r="E398" s="318"/>
      <c r="F398" s="318"/>
    </row>
    <row r="399" spans="1:6">
      <c r="A399" s="28" t="s">
        <v>665</v>
      </c>
      <c r="B399" s="28" t="s">
        <v>665</v>
      </c>
      <c r="C399" s="318"/>
      <c r="D399" s="318"/>
      <c r="E399" s="318"/>
      <c r="F399" s="318"/>
    </row>
    <row r="400" spans="1:6">
      <c r="A400" s="28" t="s">
        <v>665</v>
      </c>
      <c r="B400" s="28" t="s">
        <v>665</v>
      </c>
      <c r="C400" s="318"/>
      <c r="D400" s="318"/>
      <c r="E400" s="318"/>
      <c r="F400" s="318"/>
    </row>
    <row r="401" spans="1:6">
      <c r="A401" s="28" t="s">
        <v>665</v>
      </c>
      <c r="B401" s="28" t="s">
        <v>665</v>
      </c>
      <c r="C401" s="318"/>
      <c r="D401" s="318"/>
      <c r="E401" s="318"/>
      <c r="F401" s="318"/>
    </row>
    <row r="402" spans="1:6">
      <c r="A402" s="28" t="s">
        <v>665</v>
      </c>
      <c r="B402" s="28" t="s">
        <v>665</v>
      </c>
      <c r="C402" s="318"/>
      <c r="D402" s="318"/>
      <c r="E402" s="318"/>
      <c r="F402" s="318"/>
    </row>
    <row r="403" spans="1:6">
      <c r="A403" s="28" t="s">
        <v>665</v>
      </c>
      <c r="B403" s="28" t="s">
        <v>665</v>
      </c>
      <c r="C403" s="318"/>
      <c r="D403" s="318"/>
      <c r="E403" s="318"/>
      <c r="F403" s="318"/>
    </row>
    <row r="404" spans="1:6">
      <c r="A404" s="28" t="s">
        <v>665</v>
      </c>
      <c r="B404" s="28" t="s">
        <v>665</v>
      </c>
      <c r="C404" s="318"/>
      <c r="D404" s="318"/>
      <c r="E404" s="318"/>
      <c r="F404" s="318"/>
    </row>
    <row r="405" spans="1:6">
      <c r="A405" s="28" t="s">
        <v>665</v>
      </c>
      <c r="B405" s="28" t="s">
        <v>665</v>
      </c>
      <c r="C405" s="318"/>
      <c r="D405" s="318"/>
      <c r="E405" s="318"/>
      <c r="F405" s="318"/>
    </row>
    <row r="406" spans="1:6">
      <c r="A406" s="28" t="s">
        <v>665</v>
      </c>
      <c r="B406" s="28" t="s">
        <v>665</v>
      </c>
      <c r="C406" s="318"/>
      <c r="D406" s="318"/>
      <c r="E406" s="318"/>
      <c r="F406" s="318"/>
    </row>
    <row r="407" spans="1:6">
      <c r="A407" s="28" t="s">
        <v>665</v>
      </c>
      <c r="B407" s="28" t="s">
        <v>665</v>
      </c>
      <c r="C407" s="318"/>
      <c r="D407" s="318"/>
      <c r="E407" s="318"/>
      <c r="F407" s="318"/>
    </row>
    <row r="408" spans="1:6">
      <c r="A408" s="28" t="s">
        <v>665</v>
      </c>
      <c r="B408" s="28" t="s">
        <v>665</v>
      </c>
      <c r="C408" s="318"/>
      <c r="D408" s="318"/>
      <c r="E408" s="318"/>
      <c r="F408" s="318"/>
    </row>
    <row r="409" spans="1:6">
      <c r="A409" s="28" t="s">
        <v>665</v>
      </c>
      <c r="B409" s="28" t="s">
        <v>665</v>
      </c>
      <c r="C409" s="318"/>
      <c r="D409" s="318"/>
      <c r="E409" s="318"/>
      <c r="F409" s="318"/>
    </row>
    <row r="410" spans="1:6">
      <c r="A410" s="28" t="s">
        <v>665</v>
      </c>
      <c r="B410" s="28" t="s">
        <v>665</v>
      </c>
      <c r="C410" s="318"/>
      <c r="D410" s="318"/>
      <c r="E410" s="318"/>
      <c r="F410" s="318"/>
    </row>
    <row r="411" spans="1:6">
      <c r="A411" s="28" t="s">
        <v>665</v>
      </c>
      <c r="B411" s="28" t="s">
        <v>665</v>
      </c>
      <c r="C411" s="318"/>
      <c r="D411" s="318"/>
      <c r="E411" s="318"/>
      <c r="F411" s="318"/>
    </row>
    <row r="412" spans="1:6">
      <c r="A412" s="28" t="s">
        <v>665</v>
      </c>
      <c r="B412" s="28" t="s">
        <v>665</v>
      </c>
      <c r="C412" s="318"/>
      <c r="D412" s="318"/>
      <c r="E412" s="318"/>
      <c r="F412" s="318"/>
    </row>
    <row r="413" spans="1:6">
      <c r="A413" s="28" t="s">
        <v>665</v>
      </c>
      <c r="B413" s="28" t="s">
        <v>665</v>
      </c>
      <c r="C413" s="318"/>
      <c r="D413" s="318"/>
      <c r="E413" s="318"/>
      <c r="F413" s="318"/>
    </row>
    <row r="414" spans="1:6">
      <c r="A414" s="28" t="s">
        <v>665</v>
      </c>
      <c r="B414" s="28" t="s">
        <v>665</v>
      </c>
      <c r="C414" s="318"/>
      <c r="D414" s="318"/>
      <c r="E414" s="318"/>
      <c r="F414" s="318"/>
    </row>
    <row r="415" spans="1:6">
      <c r="A415" s="28" t="s">
        <v>665</v>
      </c>
      <c r="B415" s="28" t="s">
        <v>665</v>
      </c>
      <c r="C415" s="318"/>
      <c r="D415" s="318"/>
      <c r="E415" s="318"/>
      <c r="F415" s="318"/>
    </row>
    <row r="416" spans="1:6">
      <c r="A416" s="28" t="s">
        <v>665</v>
      </c>
      <c r="B416" s="28" t="s">
        <v>665</v>
      </c>
      <c r="C416" s="318"/>
      <c r="D416" s="318"/>
      <c r="E416" s="318"/>
      <c r="F416" s="318"/>
    </row>
    <row r="417" spans="1:6">
      <c r="A417" s="28" t="s">
        <v>665</v>
      </c>
      <c r="B417" s="28" t="s">
        <v>665</v>
      </c>
      <c r="C417" s="318"/>
      <c r="D417" s="318"/>
      <c r="E417" s="318"/>
      <c r="F417" s="318"/>
    </row>
    <row r="418" spans="1:6">
      <c r="A418" s="28" t="s">
        <v>665</v>
      </c>
      <c r="B418" s="28" t="s">
        <v>665</v>
      </c>
      <c r="C418" s="318"/>
      <c r="D418" s="318"/>
      <c r="E418" s="318"/>
      <c r="F418" s="318"/>
    </row>
    <row r="419" spans="1:6">
      <c r="A419" s="28" t="s">
        <v>665</v>
      </c>
      <c r="B419" s="28" t="s">
        <v>665</v>
      </c>
      <c r="C419" s="318"/>
      <c r="D419" s="318"/>
      <c r="E419" s="318"/>
      <c r="F419" s="318"/>
    </row>
    <row r="420" spans="1:6">
      <c r="A420" s="28" t="s">
        <v>665</v>
      </c>
      <c r="B420" s="28" t="s">
        <v>665</v>
      </c>
      <c r="C420" s="318"/>
      <c r="D420" s="318"/>
      <c r="E420" s="318"/>
      <c r="F420" s="318"/>
    </row>
    <row r="421" spans="1:6">
      <c r="A421" s="28" t="s">
        <v>665</v>
      </c>
      <c r="B421" s="28" t="s">
        <v>665</v>
      </c>
      <c r="C421" s="318"/>
      <c r="D421" s="318"/>
      <c r="E421" s="318"/>
      <c r="F421" s="318"/>
    </row>
    <row r="422" spans="1:6">
      <c r="A422" s="28" t="s">
        <v>665</v>
      </c>
      <c r="B422" s="28" t="s">
        <v>665</v>
      </c>
      <c r="C422" s="318"/>
      <c r="D422" s="318"/>
      <c r="E422" s="318"/>
      <c r="F422" s="318"/>
    </row>
    <row r="423" spans="1:6">
      <c r="A423" s="28" t="s">
        <v>665</v>
      </c>
      <c r="B423" s="28" t="s">
        <v>665</v>
      </c>
      <c r="C423" s="318"/>
      <c r="D423" s="318"/>
      <c r="E423" s="318"/>
      <c r="F423" s="318"/>
    </row>
    <row r="424" spans="1:6">
      <c r="A424" s="28" t="s">
        <v>665</v>
      </c>
      <c r="B424" s="28" t="s">
        <v>665</v>
      </c>
      <c r="C424" s="318"/>
      <c r="D424" s="318"/>
      <c r="E424" s="318"/>
      <c r="F424" s="318"/>
    </row>
    <row r="425" spans="1:6">
      <c r="A425" s="28" t="s">
        <v>665</v>
      </c>
      <c r="B425" s="28" t="s">
        <v>665</v>
      </c>
      <c r="C425" s="318"/>
      <c r="D425" s="318"/>
      <c r="E425" s="318"/>
      <c r="F425" s="318"/>
    </row>
    <row r="426" spans="1:6">
      <c r="A426" s="28" t="s">
        <v>665</v>
      </c>
      <c r="B426" s="28" t="s">
        <v>665</v>
      </c>
      <c r="C426" s="318"/>
      <c r="D426" s="318"/>
      <c r="E426" s="318"/>
      <c r="F426" s="318"/>
    </row>
    <row r="427" spans="1:6">
      <c r="A427" s="28" t="s">
        <v>665</v>
      </c>
      <c r="B427" s="28" t="s">
        <v>665</v>
      </c>
      <c r="C427" s="318"/>
      <c r="D427" s="318"/>
      <c r="E427" s="318"/>
      <c r="F427" s="318"/>
    </row>
    <row r="428" spans="1:6">
      <c r="A428" s="28" t="s">
        <v>665</v>
      </c>
      <c r="B428" s="28" t="s">
        <v>665</v>
      </c>
      <c r="C428" s="318"/>
      <c r="D428" s="318"/>
      <c r="E428" s="318"/>
      <c r="F428" s="318"/>
    </row>
    <row r="429" spans="1:6">
      <c r="A429" s="28" t="s">
        <v>665</v>
      </c>
      <c r="B429" s="28" t="s">
        <v>665</v>
      </c>
      <c r="C429" s="318"/>
      <c r="D429" s="318"/>
      <c r="E429" s="318"/>
      <c r="F429" s="318"/>
    </row>
    <row r="430" spans="1:6">
      <c r="A430" s="28" t="s">
        <v>665</v>
      </c>
      <c r="B430" s="28" t="s">
        <v>665</v>
      </c>
      <c r="C430" s="318"/>
      <c r="D430" s="318"/>
      <c r="E430" s="318"/>
      <c r="F430" s="318"/>
    </row>
    <row r="431" spans="1:6">
      <c r="A431" s="28" t="s">
        <v>665</v>
      </c>
      <c r="B431" s="28" t="s">
        <v>665</v>
      </c>
      <c r="C431" s="318"/>
      <c r="D431" s="318"/>
      <c r="E431" s="318"/>
      <c r="F431" s="318"/>
    </row>
    <row r="432" spans="1:6">
      <c r="A432" s="28" t="s">
        <v>665</v>
      </c>
      <c r="B432" s="28" t="s">
        <v>665</v>
      </c>
      <c r="C432" s="318"/>
      <c r="D432" s="318"/>
      <c r="E432" s="318"/>
      <c r="F432" s="318"/>
    </row>
    <row r="433" spans="1:6">
      <c r="A433" s="28" t="s">
        <v>665</v>
      </c>
      <c r="B433" s="28" t="s">
        <v>665</v>
      </c>
      <c r="C433" s="318"/>
      <c r="D433" s="318"/>
      <c r="E433" s="318"/>
      <c r="F433" s="318"/>
    </row>
    <row r="434" spans="1:6">
      <c r="A434" s="28" t="s">
        <v>665</v>
      </c>
      <c r="B434" s="28" t="s">
        <v>665</v>
      </c>
      <c r="C434" s="318"/>
      <c r="D434" s="318"/>
      <c r="E434" s="318"/>
      <c r="F434" s="318"/>
    </row>
    <row r="435" spans="1:6">
      <c r="A435" s="28" t="s">
        <v>665</v>
      </c>
      <c r="B435" s="28" t="s">
        <v>665</v>
      </c>
      <c r="C435" s="318"/>
      <c r="D435" s="318"/>
      <c r="E435" s="318"/>
      <c r="F435" s="318"/>
    </row>
    <row r="436" spans="1:6">
      <c r="A436" s="28" t="s">
        <v>665</v>
      </c>
      <c r="B436" s="28" t="s">
        <v>665</v>
      </c>
      <c r="C436" s="318"/>
      <c r="D436" s="318"/>
      <c r="E436" s="318"/>
      <c r="F436" s="318"/>
    </row>
    <row r="437" spans="1:6">
      <c r="A437" s="28" t="s">
        <v>665</v>
      </c>
      <c r="B437" s="28" t="s">
        <v>665</v>
      </c>
      <c r="C437" s="318"/>
      <c r="D437" s="318"/>
      <c r="E437" s="318"/>
      <c r="F437" s="318"/>
    </row>
    <row r="438" spans="1:6">
      <c r="A438" s="28" t="s">
        <v>665</v>
      </c>
      <c r="B438" s="28" t="s">
        <v>665</v>
      </c>
      <c r="C438" s="318"/>
      <c r="D438" s="318"/>
      <c r="E438" s="318"/>
      <c r="F438" s="318"/>
    </row>
    <row r="439" spans="1:6">
      <c r="A439" s="28" t="s">
        <v>665</v>
      </c>
      <c r="B439" s="28" t="s">
        <v>665</v>
      </c>
      <c r="C439" s="318"/>
      <c r="D439" s="318"/>
      <c r="E439" s="318"/>
      <c r="F439" s="318"/>
    </row>
    <row r="440" spans="1:6">
      <c r="A440" s="28" t="s">
        <v>665</v>
      </c>
      <c r="B440" s="28" t="s">
        <v>665</v>
      </c>
      <c r="C440" s="318"/>
      <c r="D440" s="318"/>
      <c r="E440" s="318"/>
      <c r="F440" s="318"/>
    </row>
    <row r="441" spans="1:6">
      <c r="A441" s="28" t="s">
        <v>665</v>
      </c>
      <c r="B441" s="28" t="s">
        <v>665</v>
      </c>
      <c r="C441" s="318"/>
      <c r="D441" s="318"/>
      <c r="E441" s="318"/>
      <c r="F441" s="318"/>
    </row>
    <row r="442" spans="1:6">
      <c r="A442" s="28" t="s">
        <v>665</v>
      </c>
      <c r="B442" s="28" t="s">
        <v>665</v>
      </c>
      <c r="C442" s="318"/>
      <c r="D442" s="318"/>
      <c r="E442" s="318"/>
      <c r="F442" s="318"/>
    </row>
    <row r="443" spans="1:6">
      <c r="A443" s="28" t="s">
        <v>665</v>
      </c>
      <c r="B443" s="28" t="s">
        <v>665</v>
      </c>
      <c r="C443" s="318"/>
      <c r="D443" s="318"/>
      <c r="E443" s="318"/>
      <c r="F443" s="318"/>
    </row>
    <row r="444" spans="1:6">
      <c r="A444" s="28" t="s">
        <v>665</v>
      </c>
      <c r="B444" s="28" t="s">
        <v>665</v>
      </c>
      <c r="C444" s="318"/>
      <c r="D444" s="318"/>
      <c r="E444" s="318"/>
      <c r="F444" s="318"/>
    </row>
    <row r="445" spans="1:6">
      <c r="A445" s="28" t="s">
        <v>665</v>
      </c>
      <c r="B445" s="28" t="s">
        <v>665</v>
      </c>
      <c r="C445" s="318"/>
      <c r="D445" s="318"/>
      <c r="E445" s="318"/>
      <c r="F445" s="318"/>
    </row>
    <row r="446" spans="1:6">
      <c r="A446" s="28" t="s">
        <v>665</v>
      </c>
      <c r="B446" s="28" t="s">
        <v>665</v>
      </c>
      <c r="C446" s="318"/>
      <c r="D446" s="318"/>
      <c r="E446" s="318"/>
      <c r="F446" s="318"/>
    </row>
    <row r="447" spans="1:6">
      <c r="A447" s="28" t="s">
        <v>665</v>
      </c>
      <c r="B447" s="28" t="s">
        <v>665</v>
      </c>
      <c r="C447" s="318"/>
      <c r="D447" s="318"/>
      <c r="E447" s="318"/>
      <c r="F447" s="318"/>
    </row>
    <row r="448" spans="1:6">
      <c r="A448" s="28" t="s">
        <v>665</v>
      </c>
      <c r="B448" s="28" t="s">
        <v>665</v>
      </c>
      <c r="C448" s="318"/>
      <c r="D448" s="318"/>
      <c r="E448" s="318"/>
      <c r="F448" s="318"/>
    </row>
    <row r="449" spans="1:6">
      <c r="A449" s="28" t="s">
        <v>665</v>
      </c>
      <c r="B449" s="28" t="s">
        <v>665</v>
      </c>
      <c r="C449" s="318"/>
      <c r="D449" s="318"/>
      <c r="E449" s="318"/>
      <c r="F449" s="318"/>
    </row>
    <row r="450" spans="1:6">
      <c r="A450" s="28" t="s">
        <v>665</v>
      </c>
      <c r="B450" s="28" t="s">
        <v>665</v>
      </c>
      <c r="C450" s="318"/>
      <c r="D450" s="318"/>
      <c r="E450" s="318"/>
      <c r="F450" s="318"/>
    </row>
    <row r="451" spans="1:6">
      <c r="A451" s="28" t="s">
        <v>665</v>
      </c>
      <c r="B451" s="28" t="s">
        <v>665</v>
      </c>
      <c r="C451" s="318"/>
      <c r="D451" s="318"/>
      <c r="E451" s="318"/>
      <c r="F451" s="318"/>
    </row>
    <row r="452" spans="1:6">
      <c r="A452" s="28" t="s">
        <v>665</v>
      </c>
      <c r="B452" s="28" t="s">
        <v>665</v>
      </c>
      <c r="C452" s="318"/>
      <c r="D452" s="318"/>
      <c r="E452" s="318"/>
      <c r="F452" s="318"/>
    </row>
    <row r="453" spans="1:6">
      <c r="A453" s="28" t="s">
        <v>665</v>
      </c>
      <c r="B453" s="28" t="s">
        <v>665</v>
      </c>
      <c r="C453" s="318"/>
      <c r="D453" s="318"/>
      <c r="E453" s="318"/>
      <c r="F453" s="318"/>
    </row>
    <row r="454" spans="1:6">
      <c r="A454" s="28" t="s">
        <v>665</v>
      </c>
      <c r="B454" s="28" t="s">
        <v>665</v>
      </c>
      <c r="C454" s="318"/>
      <c r="D454" s="318"/>
      <c r="E454" s="318"/>
      <c r="F454" s="318"/>
    </row>
    <row r="455" spans="1:6">
      <c r="A455" s="28" t="s">
        <v>665</v>
      </c>
      <c r="B455" s="28" t="s">
        <v>665</v>
      </c>
      <c r="C455" s="318"/>
      <c r="D455" s="318"/>
      <c r="E455" s="318"/>
      <c r="F455" s="318"/>
    </row>
    <row r="456" spans="1:6">
      <c r="A456" s="28" t="s">
        <v>665</v>
      </c>
      <c r="B456" s="28" t="s">
        <v>665</v>
      </c>
      <c r="C456" s="318"/>
      <c r="D456" s="318"/>
      <c r="E456" s="318"/>
      <c r="F456" s="318"/>
    </row>
    <row r="457" spans="1:6">
      <c r="A457" s="28" t="s">
        <v>665</v>
      </c>
      <c r="B457" s="28" t="s">
        <v>665</v>
      </c>
      <c r="C457" s="318"/>
      <c r="D457" s="318"/>
      <c r="E457" s="318"/>
      <c r="F457" s="318"/>
    </row>
    <row r="458" spans="1:6">
      <c r="A458" s="28" t="s">
        <v>665</v>
      </c>
      <c r="B458" s="28" t="s">
        <v>665</v>
      </c>
      <c r="C458" s="318"/>
      <c r="D458" s="318"/>
      <c r="E458" s="318"/>
      <c r="F458" s="318"/>
    </row>
    <row r="459" spans="1:6">
      <c r="A459" s="28" t="s">
        <v>665</v>
      </c>
      <c r="B459" s="28" t="s">
        <v>665</v>
      </c>
      <c r="C459" s="318"/>
      <c r="D459" s="318"/>
      <c r="E459" s="318"/>
      <c r="F459" s="318"/>
    </row>
    <row r="460" spans="1:6">
      <c r="A460" s="28" t="s">
        <v>665</v>
      </c>
      <c r="B460" s="28" t="s">
        <v>665</v>
      </c>
      <c r="C460" s="318"/>
      <c r="D460" s="318"/>
      <c r="E460" s="318"/>
      <c r="F460" s="318"/>
    </row>
    <row r="461" spans="1:6">
      <c r="A461" s="28" t="s">
        <v>665</v>
      </c>
      <c r="B461" s="28" t="s">
        <v>665</v>
      </c>
      <c r="C461" s="318"/>
      <c r="D461" s="318"/>
      <c r="E461" s="318"/>
      <c r="F461" s="318"/>
    </row>
    <row r="462" spans="1:6">
      <c r="A462" s="28" t="s">
        <v>665</v>
      </c>
      <c r="B462" s="28" t="s">
        <v>665</v>
      </c>
      <c r="C462" s="318"/>
      <c r="D462" s="318"/>
      <c r="E462" s="318"/>
      <c r="F462" s="318"/>
    </row>
    <row r="463" spans="1:6">
      <c r="A463" s="28" t="s">
        <v>665</v>
      </c>
      <c r="B463" s="28" t="s">
        <v>665</v>
      </c>
      <c r="C463" s="318"/>
      <c r="D463" s="318"/>
      <c r="E463" s="318"/>
      <c r="F463" s="318"/>
    </row>
    <row r="464" spans="1:6">
      <c r="A464" s="28" t="s">
        <v>665</v>
      </c>
      <c r="B464" s="28" t="s">
        <v>665</v>
      </c>
      <c r="C464" s="318"/>
      <c r="D464" s="318"/>
      <c r="E464" s="318"/>
      <c r="F464" s="318"/>
    </row>
    <row r="465" spans="1:6">
      <c r="A465" s="28" t="s">
        <v>665</v>
      </c>
      <c r="B465" s="28" t="s">
        <v>665</v>
      </c>
      <c r="C465" s="318"/>
      <c r="D465" s="318"/>
      <c r="E465" s="318"/>
      <c r="F465" s="318"/>
    </row>
    <row r="466" spans="1:6">
      <c r="A466" s="28" t="s">
        <v>665</v>
      </c>
      <c r="B466" s="28" t="s">
        <v>665</v>
      </c>
      <c r="C466" s="318"/>
      <c r="D466" s="318"/>
      <c r="E466" s="318"/>
      <c r="F466" s="318"/>
    </row>
    <row r="467" spans="1:6">
      <c r="A467" s="28" t="s">
        <v>665</v>
      </c>
      <c r="B467" s="28" t="s">
        <v>665</v>
      </c>
      <c r="C467" s="318"/>
      <c r="D467" s="318"/>
      <c r="E467" s="318"/>
      <c r="F467" s="318"/>
    </row>
    <row r="468" spans="1:6">
      <c r="A468" s="28" t="s">
        <v>665</v>
      </c>
      <c r="B468" s="28" t="s">
        <v>665</v>
      </c>
      <c r="C468" s="318"/>
      <c r="D468" s="318"/>
      <c r="E468" s="318"/>
      <c r="F468" s="318"/>
    </row>
    <row r="469" spans="1:6">
      <c r="A469" s="28" t="s">
        <v>665</v>
      </c>
      <c r="B469" s="28" t="s">
        <v>665</v>
      </c>
      <c r="C469" s="318"/>
      <c r="D469" s="318"/>
      <c r="E469" s="318"/>
      <c r="F469" s="318"/>
    </row>
    <row r="470" spans="1:6">
      <c r="A470" s="28" t="s">
        <v>665</v>
      </c>
      <c r="B470" s="28" t="s">
        <v>665</v>
      </c>
      <c r="C470" s="318"/>
      <c r="D470" s="318"/>
      <c r="E470" s="318"/>
      <c r="F470" s="318"/>
    </row>
    <row r="471" spans="1:6">
      <c r="A471" s="28" t="s">
        <v>665</v>
      </c>
      <c r="B471" s="28" t="s">
        <v>665</v>
      </c>
      <c r="C471" s="318"/>
      <c r="D471" s="318"/>
      <c r="E471" s="318"/>
      <c r="F471" s="318"/>
    </row>
    <row r="472" spans="1:6">
      <c r="A472" s="28" t="s">
        <v>665</v>
      </c>
      <c r="B472" s="28" t="s">
        <v>665</v>
      </c>
      <c r="C472" s="318"/>
      <c r="D472" s="318"/>
      <c r="E472" s="318"/>
      <c r="F472" s="318"/>
    </row>
    <row r="473" spans="1:6">
      <c r="A473" s="28" t="s">
        <v>665</v>
      </c>
      <c r="B473" s="28" t="s">
        <v>665</v>
      </c>
      <c r="C473" s="318"/>
      <c r="D473" s="318"/>
      <c r="E473" s="318"/>
      <c r="F473" s="318"/>
    </row>
    <row r="474" spans="1:6">
      <c r="A474" s="28" t="s">
        <v>665</v>
      </c>
      <c r="B474" s="28" t="s">
        <v>665</v>
      </c>
      <c r="C474" s="318"/>
      <c r="D474" s="318"/>
      <c r="E474" s="318"/>
      <c r="F474" s="318"/>
    </row>
    <row r="475" spans="1:6">
      <c r="A475" s="28" t="s">
        <v>665</v>
      </c>
      <c r="B475" s="28" t="s">
        <v>665</v>
      </c>
      <c r="C475" s="318"/>
      <c r="D475" s="318"/>
      <c r="E475" s="318"/>
      <c r="F475" s="318"/>
    </row>
    <row r="476" spans="1:6">
      <c r="A476" s="28" t="s">
        <v>665</v>
      </c>
      <c r="B476" s="28" t="s">
        <v>665</v>
      </c>
      <c r="C476" s="318"/>
      <c r="D476" s="318"/>
      <c r="E476" s="318"/>
      <c r="F476" s="318"/>
    </row>
    <row r="477" spans="1:6">
      <c r="A477" s="28" t="s">
        <v>665</v>
      </c>
      <c r="B477" s="28" t="s">
        <v>665</v>
      </c>
      <c r="C477" s="318"/>
      <c r="D477" s="318"/>
      <c r="E477" s="318"/>
      <c r="F477" s="318"/>
    </row>
    <row r="478" spans="1:6">
      <c r="A478" s="28" t="s">
        <v>665</v>
      </c>
      <c r="B478" s="28" t="s">
        <v>665</v>
      </c>
      <c r="C478" s="318"/>
      <c r="D478" s="318"/>
      <c r="E478" s="318"/>
      <c r="F478" s="318"/>
    </row>
    <row r="479" spans="1:6">
      <c r="A479" s="28" t="s">
        <v>665</v>
      </c>
      <c r="B479" s="28" t="s">
        <v>665</v>
      </c>
      <c r="C479" s="318"/>
      <c r="D479" s="318"/>
      <c r="E479" s="318"/>
      <c r="F479" s="318"/>
    </row>
    <row r="480" spans="1:6">
      <c r="A480" s="28" t="s">
        <v>665</v>
      </c>
      <c r="B480" s="28" t="s">
        <v>665</v>
      </c>
      <c r="C480" s="318"/>
      <c r="D480" s="318"/>
      <c r="E480" s="318"/>
      <c r="F480" s="318"/>
    </row>
    <row r="481" spans="1:6">
      <c r="A481" s="28" t="s">
        <v>665</v>
      </c>
      <c r="B481" s="28" t="s">
        <v>665</v>
      </c>
      <c r="C481" s="318"/>
      <c r="D481" s="318"/>
      <c r="E481" s="318"/>
      <c r="F481" s="318"/>
    </row>
    <row r="482" spans="1:6">
      <c r="A482" s="28" t="s">
        <v>665</v>
      </c>
      <c r="B482" s="28" t="s">
        <v>665</v>
      </c>
      <c r="C482" s="318"/>
      <c r="D482" s="318"/>
      <c r="E482" s="318"/>
      <c r="F482" s="318"/>
    </row>
    <row r="483" spans="1:6">
      <c r="A483" s="28" t="s">
        <v>665</v>
      </c>
      <c r="B483" s="28" t="s">
        <v>665</v>
      </c>
      <c r="C483" s="318"/>
      <c r="D483" s="318"/>
      <c r="E483" s="318"/>
      <c r="F483" s="318"/>
    </row>
    <row r="484" spans="1:6">
      <c r="A484" s="28" t="s">
        <v>665</v>
      </c>
      <c r="B484" s="28" t="s">
        <v>665</v>
      </c>
      <c r="C484" s="318"/>
      <c r="D484" s="318"/>
      <c r="E484" s="318"/>
      <c r="F484" s="318"/>
    </row>
    <row r="485" spans="1:6">
      <c r="A485" s="28" t="s">
        <v>665</v>
      </c>
      <c r="B485" s="28" t="s">
        <v>665</v>
      </c>
      <c r="C485" s="318"/>
      <c r="D485" s="318"/>
      <c r="E485" s="318"/>
      <c r="F485" s="318"/>
    </row>
    <row r="486" spans="1:6">
      <c r="A486" s="28" t="s">
        <v>665</v>
      </c>
      <c r="B486" s="28" t="s">
        <v>665</v>
      </c>
      <c r="C486" s="318"/>
      <c r="D486" s="318"/>
      <c r="E486" s="318"/>
      <c r="F486" s="318"/>
    </row>
    <row r="487" spans="1:6">
      <c r="A487" s="28" t="s">
        <v>665</v>
      </c>
      <c r="B487" s="28" t="s">
        <v>665</v>
      </c>
      <c r="C487" s="318"/>
      <c r="D487" s="318"/>
      <c r="E487" s="318"/>
      <c r="F487" s="318"/>
    </row>
    <row r="488" spans="1:6">
      <c r="A488" s="28" t="s">
        <v>665</v>
      </c>
      <c r="B488" s="28" t="s">
        <v>665</v>
      </c>
      <c r="C488" s="318"/>
      <c r="D488" s="318"/>
      <c r="E488" s="318"/>
      <c r="F488" s="318"/>
    </row>
    <row r="489" spans="1:6">
      <c r="A489" s="28" t="s">
        <v>665</v>
      </c>
      <c r="B489" s="28" t="s">
        <v>665</v>
      </c>
      <c r="C489" s="318"/>
      <c r="D489" s="318"/>
      <c r="E489" s="318"/>
      <c r="F489" s="318"/>
    </row>
    <row r="490" spans="1:6">
      <c r="A490" s="28" t="s">
        <v>665</v>
      </c>
      <c r="B490" s="28" t="s">
        <v>665</v>
      </c>
      <c r="C490" s="318"/>
      <c r="D490" s="318"/>
      <c r="E490" s="318"/>
      <c r="F490" s="318"/>
    </row>
    <row r="491" spans="1:6">
      <c r="A491" s="28" t="s">
        <v>665</v>
      </c>
      <c r="B491" s="28" t="s">
        <v>665</v>
      </c>
      <c r="C491" s="318"/>
      <c r="D491" s="318"/>
      <c r="E491" s="318"/>
      <c r="F491" s="318"/>
    </row>
    <row r="492" spans="1:6">
      <c r="A492" s="28" t="s">
        <v>665</v>
      </c>
      <c r="B492" s="28" t="s">
        <v>665</v>
      </c>
      <c r="C492" s="318"/>
      <c r="D492" s="318"/>
      <c r="E492" s="318"/>
      <c r="F492" s="318"/>
    </row>
    <row r="493" spans="1:6">
      <c r="A493" s="28" t="s">
        <v>665</v>
      </c>
      <c r="B493" s="28" t="s">
        <v>665</v>
      </c>
      <c r="C493" s="318"/>
      <c r="D493" s="318"/>
      <c r="E493" s="318"/>
      <c r="F493" s="318"/>
    </row>
    <row r="494" spans="1:6">
      <c r="A494" s="28" t="s">
        <v>665</v>
      </c>
      <c r="B494" s="28" t="s">
        <v>665</v>
      </c>
      <c r="C494" s="318"/>
      <c r="D494" s="318"/>
      <c r="E494" s="318"/>
      <c r="F494" s="318"/>
    </row>
    <row r="495" spans="1:6">
      <c r="A495" s="28" t="s">
        <v>665</v>
      </c>
      <c r="B495" s="28" t="s">
        <v>665</v>
      </c>
      <c r="C495" s="318"/>
      <c r="D495" s="318"/>
      <c r="E495" s="318"/>
      <c r="F495" s="318"/>
    </row>
    <row r="496" spans="1:6">
      <c r="A496" s="28" t="s">
        <v>665</v>
      </c>
      <c r="B496" s="28" t="s">
        <v>665</v>
      </c>
      <c r="C496" s="318"/>
      <c r="D496" s="318"/>
      <c r="E496" s="318"/>
      <c r="F496" s="318"/>
    </row>
    <row r="497" spans="1:6">
      <c r="A497" s="28" t="s">
        <v>665</v>
      </c>
      <c r="B497" s="28" t="s">
        <v>665</v>
      </c>
      <c r="C497" s="318"/>
      <c r="D497" s="318"/>
      <c r="E497" s="318"/>
      <c r="F497" s="318"/>
    </row>
    <row r="498" spans="1:6">
      <c r="A498" s="28" t="s">
        <v>665</v>
      </c>
      <c r="B498" s="28" t="s">
        <v>665</v>
      </c>
      <c r="C498" s="318"/>
      <c r="D498" s="318"/>
      <c r="E498" s="318"/>
      <c r="F498" s="318"/>
    </row>
    <row r="499" spans="1:6">
      <c r="A499" s="28" t="s">
        <v>665</v>
      </c>
      <c r="B499" s="28" t="s">
        <v>665</v>
      </c>
      <c r="C499" s="318"/>
      <c r="D499" s="318"/>
      <c r="E499" s="318"/>
      <c r="F499" s="318"/>
    </row>
    <row r="500" spans="1:6">
      <c r="A500" s="28" t="s">
        <v>665</v>
      </c>
      <c r="B500" s="28" t="s">
        <v>665</v>
      </c>
      <c r="C500" s="318"/>
      <c r="D500" s="318"/>
      <c r="E500" s="318"/>
      <c r="F500" s="318"/>
    </row>
    <row r="501" spans="1:6">
      <c r="A501" s="28" t="s">
        <v>665</v>
      </c>
      <c r="B501" s="28" t="s">
        <v>665</v>
      </c>
      <c r="C501" s="318"/>
      <c r="D501" s="318"/>
      <c r="E501" s="318"/>
      <c r="F501" s="318"/>
    </row>
    <row r="502" spans="1:6">
      <c r="A502" s="28" t="s">
        <v>665</v>
      </c>
      <c r="B502" s="28" t="s">
        <v>665</v>
      </c>
      <c r="C502" s="318"/>
      <c r="D502" s="318"/>
      <c r="E502" s="318"/>
      <c r="F502" s="318"/>
    </row>
    <row r="503" spans="1:6">
      <c r="A503" s="28" t="s">
        <v>665</v>
      </c>
      <c r="B503" s="28" t="s">
        <v>665</v>
      </c>
      <c r="C503" s="318"/>
      <c r="D503" s="318"/>
      <c r="E503" s="318"/>
      <c r="F503" s="318"/>
    </row>
    <row r="504" spans="1:6">
      <c r="A504" s="28" t="s">
        <v>665</v>
      </c>
      <c r="B504" s="28" t="s">
        <v>665</v>
      </c>
      <c r="C504" s="318"/>
      <c r="D504" s="318"/>
      <c r="E504" s="318"/>
      <c r="F504" s="318"/>
    </row>
    <row r="505" spans="1:6">
      <c r="A505" s="28" t="s">
        <v>665</v>
      </c>
      <c r="B505" s="28" t="s">
        <v>665</v>
      </c>
      <c r="C505" s="318"/>
      <c r="D505" s="318"/>
      <c r="E505" s="318"/>
      <c r="F505" s="318"/>
    </row>
    <row r="506" spans="1:6">
      <c r="A506" s="28" t="s">
        <v>665</v>
      </c>
      <c r="B506" s="28" t="s">
        <v>665</v>
      </c>
      <c r="C506" s="318"/>
      <c r="D506" s="318"/>
      <c r="E506" s="318"/>
      <c r="F506" s="318"/>
    </row>
    <row r="507" spans="1:6">
      <c r="A507" s="28" t="s">
        <v>665</v>
      </c>
      <c r="B507" s="28" t="s">
        <v>665</v>
      </c>
      <c r="C507" s="318"/>
      <c r="D507" s="318"/>
      <c r="E507" s="318"/>
      <c r="F507" s="318"/>
    </row>
    <row r="508" spans="1:6">
      <c r="A508" s="28" t="s">
        <v>665</v>
      </c>
      <c r="B508" s="28" t="s">
        <v>665</v>
      </c>
      <c r="C508" s="318"/>
      <c r="D508" s="318"/>
      <c r="E508" s="318"/>
      <c r="F508" s="318"/>
    </row>
    <row r="509" spans="1:6">
      <c r="A509" s="28" t="s">
        <v>665</v>
      </c>
      <c r="B509" s="28" t="s">
        <v>665</v>
      </c>
      <c r="C509" s="318"/>
      <c r="D509" s="318"/>
      <c r="E509" s="318"/>
      <c r="F509" s="318"/>
    </row>
    <row r="510" spans="1:6">
      <c r="A510" s="28" t="s">
        <v>665</v>
      </c>
      <c r="B510" s="28" t="s">
        <v>665</v>
      </c>
      <c r="C510" s="318"/>
      <c r="D510" s="318"/>
      <c r="E510" s="318"/>
      <c r="F510" s="318"/>
    </row>
    <row r="511" spans="1:6">
      <c r="A511" s="28" t="s">
        <v>665</v>
      </c>
      <c r="B511" s="28" t="s">
        <v>665</v>
      </c>
      <c r="C511" s="318"/>
      <c r="D511" s="318"/>
      <c r="E511" s="318"/>
      <c r="F511" s="318"/>
    </row>
    <row r="512" spans="1:6">
      <c r="A512" s="28" t="s">
        <v>665</v>
      </c>
      <c r="B512" s="28" t="s">
        <v>665</v>
      </c>
      <c r="C512" s="318"/>
      <c r="D512" s="318"/>
      <c r="E512" s="318"/>
      <c r="F512" s="318"/>
    </row>
    <row r="513" spans="1:6">
      <c r="A513" s="28" t="s">
        <v>665</v>
      </c>
      <c r="B513" s="28" t="s">
        <v>665</v>
      </c>
      <c r="C513" s="318"/>
      <c r="D513" s="318"/>
      <c r="E513" s="318"/>
      <c r="F513" s="318"/>
    </row>
    <row r="514" spans="1:6">
      <c r="A514" s="28" t="s">
        <v>665</v>
      </c>
      <c r="B514" s="28" t="s">
        <v>665</v>
      </c>
      <c r="C514" s="318"/>
      <c r="D514" s="318"/>
      <c r="E514" s="318"/>
      <c r="F514" s="318"/>
    </row>
    <row r="515" spans="1:6">
      <c r="A515" s="28" t="s">
        <v>665</v>
      </c>
      <c r="B515" s="28" t="s">
        <v>665</v>
      </c>
      <c r="C515" s="318"/>
      <c r="D515" s="318"/>
      <c r="E515" s="318"/>
      <c r="F515" s="318"/>
    </row>
    <row r="516" spans="1:6">
      <c r="A516" s="28" t="s">
        <v>665</v>
      </c>
      <c r="B516" s="28" t="s">
        <v>665</v>
      </c>
      <c r="C516" s="318"/>
      <c r="D516" s="318"/>
      <c r="E516" s="318"/>
      <c r="F516" s="318"/>
    </row>
    <row r="517" spans="1:6">
      <c r="A517" s="28" t="s">
        <v>665</v>
      </c>
      <c r="B517" s="28" t="s">
        <v>665</v>
      </c>
      <c r="C517" s="318"/>
      <c r="D517" s="318"/>
      <c r="E517" s="318"/>
      <c r="F517" s="318"/>
    </row>
    <row r="518" spans="1:6">
      <c r="A518" s="28" t="s">
        <v>665</v>
      </c>
      <c r="B518" s="28" t="s">
        <v>665</v>
      </c>
      <c r="C518" s="318"/>
      <c r="D518" s="318"/>
      <c r="E518" s="318"/>
      <c r="F518" s="318"/>
    </row>
    <row r="519" spans="1:6">
      <c r="A519" s="28" t="s">
        <v>665</v>
      </c>
      <c r="B519" s="28" t="s">
        <v>665</v>
      </c>
      <c r="C519" s="318"/>
      <c r="D519" s="318"/>
      <c r="E519" s="318"/>
      <c r="F519" s="318"/>
    </row>
    <row r="520" spans="1:6">
      <c r="A520" s="28" t="s">
        <v>665</v>
      </c>
      <c r="B520" s="28" t="s">
        <v>665</v>
      </c>
      <c r="C520" s="318"/>
      <c r="D520" s="318"/>
      <c r="E520" s="318"/>
      <c r="F520" s="318"/>
    </row>
    <row r="521" spans="1:6">
      <c r="A521" s="28" t="s">
        <v>665</v>
      </c>
      <c r="B521" s="28" t="s">
        <v>665</v>
      </c>
      <c r="C521" s="318"/>
      <c r="D521" s="318"/>
      <c r="E521" s="318"/>
      <c r="F521" s="318"/>
    </row>
    <row r="522" spans="1:6">
      <c r="A522" s="28" t="s">
        <v>665</v>
      </c>
      <c r="B522" s="28" t="s">
        <v>665</v>
      </c>
      <c r="C522" s="318"/>
      <c r="D522" s="318"/>
      <c r="E522" s="318"/>
      <c r="F522" s="318"/>
    </row>
    <row r="523" spans="1:6">
      <c r="A523" s="28" t="s">
        <v>665</v>
      </c>
      <c r="B523" s="28" t="s">
        <v>665</v>
      </c>
      <c r="C523" s="318"/>
      <c r="D523" s="318"/>
      <c r="E523" s="318"/>
      <c r="F523" s="318"/>
    </row>
    <row r="524" spans="1:6">
      <c r="A524" s="28" t="s">
        <v>665</v>
      </c>
      <c r="B524" s="28" t="s">
        <v>665</v>
      </c>
      <c r="C524" s="318"/>
      <c r="D524" s="318"/>
      <c r="E524" s="318"/>
      <c r="F524" s="318"/>
    </row>
    <row r="525" spans="1:6">
      <c r="A525" s="28" t="s">
        <v>665</v>
      </c>
      <c r="B525" s="28" t="s">
        <v>665</v>
      </c>
      <c r="C525" s="318"/>
      <c r="D525" s="318"/>
      <c r="E525" s="318"/>
      <c r="F525" s="318"/>
    </row>
    <row r="526" spans="1:6">
      <c r="A526" s="28" t="s">
        <v>665</v>
      </c>
      <c r="B526" s="28" t="s">
        <v>665</v>
      </c>
      <c r="C526" s="318"/>
      <c r="D526" s="318"/>
      <c r="E526" s="318"/>
      <c r="F526" s="318"/>
    </row>
    <row r="527" spans="1:6">
      <c r="A527" s="28" t="s">
        <v>665</v>
      </c>
      <c r="B527" s="28" t="s">
        <v>665</v>
      </c>
      <c r="C527" s="318"/>
      <c r="D527" s="318"/>
      <c r="E527" s="318"/>
      <c r="F527" s="318"/>
    </row>
    <row r="528" spans="1:6">
      <c r="A528" s="28" t="s">
        <v>665</v>
      </c>
      <c r="B528" s="28" t="s">
        <v>665</v>
      </c>
      <c r="C528" s="318"/>
      <c r="D528" s="318"/>
      <c r="E528" s="318"/>
      <c r="F528" s="318"/>
    </row>
    <row r="529" spans="1:6">
      <c r="A529" s="28" t="s">
        <v>665</v>
      </c>
      <c r="B529" s="28" t="s">
        <v>665</v>
      </c>
      <c r="C529" s="318"/>
      <c r="D529" s="318"/>
      <c r="E529" s="318"/>
      <c r="F529" s="318"/>
    </row>
    <row r="530" spans="1:6">
      <c r="A530" s="28" t="s">
        <v>665</v>
      </c>
      <c r="B530" s="28" t="s">
        <v>665</v>
      </c>
      <c r="C530" s="318"/>
      <c r="D530" s="318"/>
      <c r="E530" s="318"/>
      <c r="F530" s="318"/>
    </row>
    <row r="531" spans="1:6">
      <c r="A531" s="28" t="s">
        <v>665</v>
      </c>
      <c r="B531" s="28" t="s">
        <v>665</v>
      </c>
      <c r="C531" s="318"/>
      <c r="D531" s="318"/>
      <c r="E531" s="318"/>
      <c r="F531" s="318"/>
    </row>
    <row r="532" spans="1:6">
      <c r="A532" s="28" t="s">
        <v>665</v>
      </c>
      <c r="B532" s="28" t="s">
        <v>665</v>
      </c>
      <c r="C532" s="318"/>
      <c r="D532" s="318"/>
      <c r="E532" s="318"/>
      <c r="F532" s="318"/>
    </row>
    <row r="533" spans="1:6">
      <c r="A533" s="28" t="s">
        <v>665</v>
      </c>
      <c r="B533" s="28" t="s">
        <v>665</v>
      </c>
      <c r="C533" s="318"/>
      <c r="D533" s="318"/>
      <c r="E533" s="318"/>
      <c r="F533" s="318"/>
    </row>
    <row r="534" spans="1:6">
      <c r="A534" s="28" t="s">
        <v>665</v>
      </c>
      <c r="B534" s="28" t="s">
        <v>665</v>
      </c>
      <c r="C534" s="318"/>
      <c r="D534" s="318"/>
      <c r="E534" s="318"/>
      <c r="F534" s="318"/>
    </row>
    <row r="535" spans="1:6">
      <c r="A535" s="28" t="s">
        <v>665</v>
      </c>
      <c r="B535" s="28" t="s">
        <v>665</v>
      </c>
      <c r="C535" s="318"/>
      <c r="D535" s="318"/>
      <c r="E535" s="318"/>
      <c r="F535" s="318"/>
    </row>
    <row r="536" spans="1:6">
      <c r="A536" s="28" t="s">
        <v>665</v>
      </c>
      <c r="B536" s="28" t="s">
        <v>665</v>
      </c>
      <c r="C536" s="318"/>
      <c r="D536" s="318"/>
      <c r="E536" s="318"/>
      <c r="F536" s="318"/>
    </row>
    <row r="537" spans="1:6">
      <c r="A537" s="28" t="s">
        <v>665</v>
      </c>
      <c r="B537" s="28" t="s">
        <v>665</v>
      </c>
      <c r="C537" s="318"/>
      <c r="D537" s="318"/>
      <c r="E537" s="318"/>
      <c r="F537" s="318"/>
    </row>
    <row r="538" spans="1:6">
      <c r="A538" s="28" t="s">
        <v>665</v>
      </c>
      <c r="B538" s="28" t="s">
        <v>665</v>
      </c>
      <c r="C538" s="318"/>
      <c r="D538" s="318"/>
      <c r="E538" s="318"/>
      <c r="F538" s="318"/>
    </row>
    <row r="539" spans="1:6">
      <c r="A539" s="28" t="s">
        <v>665</v>
      </c>
      <c r="B539" s="28" t="s">
        <v>665</v>
      </c>
      <c r="C539" s="318"/>
      <c r="D539" s="318"/>
      <c r="E539" s="318"/>
      <c r="F539" s="318"/>
    </row>
    <row r="540" spans="1:6">
      <c r="A540" s="28" t="s">
        <v>665</v>
      </c>
      <c r="B540" s="28" t="s">
        <v>665</v>
      </c>
      <c r="C540" s="318"/>
      <c r="D540" s="318"/>
      <c r="E540" s="318"/>
      <c r="F540" s="318"/>
    </row>
    <row r="541" spans="1:6">
      <c r="A541" s="28" t="s">
        <v>665</v>
      </c>
      <c r="B541" s="28" t="s">
        <v>665</v>
      </c>
      <c r="C541" s="318"/>
      <c r="D541" s="318"/>
      <c r="E541" s="318"/>
      <c r="F541" s="318"/>
    </row>
    <row r="542" spans="1:6">
      <c r="A542" s="28" t="s">
        <v>665</v>
      </c>
      <c r="B542" s="28" t="s">
        <v>665</v>
      </c>
      <c r="C542" s="318"/>
      <c r="D542" s="318"/>
      <c r="E542" s="318"/>
      <c r="F542" s="318"/>
    </row>
    <row r="543" spans="1:6">
      <c r="A543" s="28" t="s">
        <v>665</v>
      </c>
      <c r="B543" s="28" t="s">
        <v>665</v>
      </c>
      <c r="C543" s="318"/>
      <c r="D543" s="318"/>
      <c r="E543" s="318"/>
      <c r="F543" s="318"/>
    </row>
    <row r="544" spans="1:6">
      <c r="A544" s="28" t="s">
        <v>665</v>
      </c>
      <c r="B544" s="28" t="s">
        <v>665</v>
      </c>
      <c r="C544" s="318"/>
      <c r="D544" s="318"/>
      <c r="E544" s="318"/>
      <c r="F544" s="318"/>
    </row>
    <row r="545" spans="1:6">
      <c r="A545" s="28" t="s">
        <v>665</v>
      </c>
      <c r="B545" s="28" t="s">
        <v>665</v>
      </c>
      <c r="C545" s="318"/>
      <c r="D545" s="318"/>
      <c r="E545" s="318"/>
      <c r="F545" s="318"/>
    </row>
    <row r="546" spans="1:6">
      <c r="A546" s="28" t="s">
        <v>665</v>
      </c>
      <c r="B546" s="28" t="s">
        <v>665</v>
      </c>
      <c r="C546" s="318"/>
      <c r="D546" s="318"/>
      <c r="E546" s="318"/>
      <c r="F546" s="318"/>
    </row>
    <row r="547" spans="1:6">
      <c r="A547" s="28" t="s">
        <v>665</v>
      </c>
      <c r="B547" s="28" t="s">
        <v>665</v>
      </c>
      <c r="C547" s="318"/>
      <c r="D547" s="318"/>
      <c r="E547" s="318"/>
      <c r="F547" s="318"/>
    </row>
    <row r="548" spans="1:6">
      <c r="A548" s="28" t="s">
        <v>665</v>
      </c>
      <c r="B548" s="28" t="s">
        <v>665</v>
      </c>
      <c r="C548" s="318"/>
      <c r="D548" s="318"/>
      <c r="E548" s="318"/>
      <c r="F548" s="318"/>
    </row>
    <row r="549" spans="1:6">
      <c r="A549" s="28" t="s">
        <v>665</v>
      </c>
      <c r="B549" s="28" t="s">
        <v>665</v>
      </c>
      <c r="C549" s="318"/>
      <c r="D549" s="318"/>
      <c r="E549" s="318"/>
      <c r="F549" s="318"/>
    </row>
    <row r="550" spans="1:6">
      <c r="A550" s="28" t="s">
        <v>665</v>
      </c>
      <c r="B550" s="28" t="s">
        <v>665</v>
      </c>
      <c r="C550" s="318"/>
      <c r="D550" s="318"/>
      <c r="E550" s="318"/>
      <c r="F550" s="318"/>
    </row>
    <row r="551" spans="1:6">
      <c r="A551" s="28" t="s">
        <v>665</v>
      </c>
      <c r="B551" s="28" t="s">
        <v>665</v>
      </c>
      <c r="C551" s="318"/>
      <c r="D551" s="318"/>
      <c r="E551" s="318"/>
      <c r="F551" s="318"/>
    </row>
    <row r="552" spans="1:6">
      <c r="A552" s="28" t="s">
        <v>665</v>
      </c>
      <c r="B552" s="28" t="s">
        <v>665</v>
      </c>
      <c r="C552" s="318"/>
      <c r="D552" s="318"/>
      <c r="E552" s="318"/>
      <c r="F552" s="318"/>
    </row>
    <row r="553" spans="1:6">
      <c r="A553" s="28" t="s">
        <v>665</v>
      </c>
      <c r="B553" s="28" t="s">
        <v>665</v>
      </c>
      <c r="C553" s="318"/>
      <c r="D553" s="318"/>
      <c r="E553" s="318"/>
      <c r="F553" s="318"/>
    </row>
    <row r="554" spans="1:6">
      <c r="A554" s="28" t="s">
        <v>665</v>
      </c>
      <c r="B554" s="28" t="s">
        <v>665</v>
      </c>
      <c r="C554" s="318"/>
      <c r="D554" s="318"/>
      <c r="E554" s="318"/>
      <c r="F554" s="318"/>
    </row>
    <row r="555" spans="1:6">
      <c r="A555" s="28" t="s">
        <v>665</v>
      </c>
      <c r="B555" s="28" t="s">
        <v>665</v>
      </c>
      <c r="C555" s="318"/>
      <c r="D555" s="318"/>
      <c r="E555" s="318"/>
      <c r="F555" s="318"/>
    </row>
    <row r="556" spans="1:6">
      <c r="A556" s="28" t="s">
        <v>665</v>
      </c>
      <c r="B556" s="28" t="s">
        <v>665</v>
      </c>
      <c r="C556" s="318"/>
      <c r="D556" s="318"/>
      <c r="E556" s="318"/>
      <c r="F556" s="318"/>
    </row>
    <row r="557" spans="1:6">
      <c r="A557" s="28" t="s">
        <v>665</v>
      </c>
      <c r="B557" s="28" t="s">
        <v>665</v>
      </c>
      <c r="C557" s="318"/>
      <c r="D557" s="318"/>
      <c r="E557" s="318"/>
      <c r="F557" s="318"/>
    </row>
    <row r="558" spans="1:6">
      <c r="A558" s="28" t="s">
        <v>665</v>
      </c>
      <c r="B558" s="28" t="s">
        <v>665</v>
      </c>
      <c r="C558" s="318"/>
      <c r="D558" s="318"/>
      <c r="E558" s="318"/>
      <c r="F558" s="318"/>
    </row>
    <row r="559" spans="1:6">
      <c r="A559" s="28" t="s">
        <v>665</v>
      </c>
      <c r="B559" s="28" t="s">
        <v>665</v>
      </c>
      <c r="C559" s="318"/>
      <c r="D559" s="318"/>
      <c r="E559" s="318"/>
      <c r="F559" s="318"/>
    </row>
    <row r="560" spans="1:6">
      <c r="A560" s="28" t="s">
        <v>665</v>
      </c>
      <c r="B560" s="28" t="s">
        <v>665</v>
      </c>
      <c r="C560" s="318"/>
      <c r="D560" s="318"/>
      <c r="E560" s="318"/>
      <c r="F560" s="318"/>
    </row>
    <row r="561" spans="1:6">
      <c r="A561" s="28" t="s">
        <v>665</v>
      </c>
      <c r="B561" s="28" t="s">
        <v>665</v>
      </c>
      <c r="C561" s="318"/>
      <c r="D561" s="318"/>
      <c r="E561" s="318"/>
      <c r="F561" s="318"/>
    </row>
    <row r="562" spans="1:6">
      <c r="A562" s="28" t="s">
        <v>665</v>
      </c>
      <c r="B562" s="28" t="s">
        <v>665</v>
      </c>
      <c r="C562" s="318"/>
      <c r="D562" s="318"/>
      <c r="E562" s="318"/>
      <c r="F562" s="318"/>
    </row>
    <row r="563" spans="1:6">
      <c r="A563" s="28" t="s">
        <v>665</v>
      </c>
      <c r="B563" s="28" t="s">
        <v>665</v>
      </c>
      <c r="C563" s="318"/>
      <c r="D563" s="318"/>
      <c r="E563" s="318"/>
      <c r="F563" s="318"/>
    </row>
    <row r="564" spans="1:6">
      <c r="A564" s="28" t="s">
        <v>665</v>
      </c>
      <c r="B564" s="28" t="s">
        <v>665</v>
      </c>
      <c r="C564" s="318"/>
      <c r="D564" s="318"/>
      <c r="E564" s="318"/>
      <c r="F564" s="318"/>
    </row>
    <row r="565" spans="1:6">
      <c r="A565" s="28" t="s">
        <v>665</v>
      </c>
      <c r="B565" s="28" t="s">
        <v>665</v>
      </c>
      <c r="C565" s="318"/>
      <c r="D565" s="318"/>
      <c r="E565" s="318"/>
      <c r="F565" s="318"/>
    </row>
    <row r="566" spans="1:6">
      <c r="A566" s="28" t="s">
        <v>665</v>
      </c>
      <c r="B566" s="28" t="s">
        <v>665</v>
      </c>
      <c r="C566" s="318"/>
      <c r="D566" s="318"/>
      <c r="E566" s="318"/>
      <c r="F566" s="318"/>
    </row>
    <row r="567" spans="1:6">
      <c r="A567" s="28" t="s">
        <v>665</v>
      </c>
      <c r="B567" s="28" t="s">
        <v>665</v>
      </c>
      <c r="C567" s="318"/>
      <c r="D567" s="318"/>
      <c r="E567" s="318"/>
      <c r="F567" s="318"/>
    </row>
    <row r="568" spans="1:6">
      <c r="A568" s="28" t="s">
        <v>665</v>
      </c>
      <c r="B568" s="28" t="s">
        <v>665</v>
      </c>
      <c r="C568" s="318"/>
      <c r="D568" s="318"/>
      <c r="E568" s="318"/>
      <c r="F568" s="318"/>
    </row>
    <row r="569" spans="1:6">
      <c r="A569" s="28" t="s">
        <v>665</v>
      </c>
      <c r="B569" s="28" t="s">
        <v>665</v>
      </c>
      <c r="C569" s="318"/>
      <c r="D569" s="318"/>
      <c r="E569" s="318"/>
      <c r="F569" s="318"/>
    </row>
    <row r="570" spans="1:6">
      <c r="A570" s="28" t="s">
        <v>665</v>
      </c>
      <c r="B570" s="28" t="s">
        <v>665</v>
      </c>
      <c r="C570" s="318"/>
      <c r="D570" s="318"/>
      <c r="E570" s="318"/>
      <c r="F570" s="318"/>
    </row>
    <row r="571" spans="1:6">
      <c r="A571" s="28" t="s">
        <v>665</v>
      </c>
      <c r="B571" s="28" t="s">
        <v>665</v>
      </c>
      <c r="C571" s="318"/>
      <c r="D571" s="318"/>
      <c r="E571" s="318"/>
      <c r="F571" s="318"/>
    </row>
    <row r="572" spans="1:6">
      <c r="A572" s="28" t="s">
        <v>665</v>
      </c>
      <c r="B572" s="28" t="s">
        <v>665</v>
      </c>
      <c r="C572" s="318"/>
      <c r="D572" s="318"/>
      <c r="E572" s="318"/>
      <c r="F572" s="318"/>
    </row>
    <row r="573" spans="1:6">
      <c r="A573" s="28" t="s">
        <v>665</v>
      </c>
      <c r="B573" s="28" t="s">
        <v>665</v>
      </c>
      <c r="C573" s="318"/>
      <c r="D573" s="318"/>
      <c r="E573" s="318"/>
      <c r="F573" s="318"/>
    </row>
    <row r="574" spans="1:6">
      <c r="A574" s="28" t="s">
        <v>665</v>
      </c>
      <c r="B574" s="28" t="s">
        <v>665</v>
      </c>
      <c r="C574" s="318"/>
      <c r="D574" s="318"/>
      <c r="E574" s="318"/>
      <c r="F574" s="318"/>
    </row>
    <row r="575" spans="1:6">
      <c r="A575" s="28" t="s">
        <v>665</v>
      </c>
      <c r="B575" s="28" t="s">
        <v>665</v>
      </c>
      <c r="C575" s="318"/>
      <c r="D575" s="318"/>
      <c r="E575" s="318"/>
      <c r="F575" s="318"/>
    </row>
    <row r="576" spans="1:6">
      <c r="A576" s="28" t="s">
        <v>665</v>
      </c>
      <c r="B576" s="28" t="s">
        <v>665</v>
      </c>
      <c r="C576" s="318"/>
      <c r="D576" s="318"/>
      <c r="E576" s="318"/>
      <c r="F576" s="318"/>
    </row>
    <row r="577" spans="1:6">
      <c r="A577" s="28" t="s">
        <v>665</v>
      </c>
      <c r="B577" s="28" t="s">
        <v>665</v>
      </c>
      <c r="C577" s="318"/>
      <c r="D577" s="318"/>
      <c r="E577" s="318"/>
      <c r="F577" s="318"/>
    </row>
    <row r="578" spans="1:6">
      <c r="A578" s="28" t="s">
        <v>665</v>
      </c>
      <c r="B578" s="28" t="s">
        <v>665</v>
      </c>
      <c r="C578" s="318"/>
      <c r="D578" s="318"/>
      <c r="E578" s="318"/>
      <c r="F578" s="318"/>
    </row>
    <row r="579" spans="1:6">
      <c r="A579" s="28" t="s">
        <v>665</v>
      </c>
      <c r="B579" s="28" t="s">
        <v>665</v>
      </c>
      <c r="C579" s="318"/>
      <c r="D579" s="318"/>
      <c r="E579" s="318"/>
      <c r="F579" s="318"/>
    </row>
    <row r="580" spans="1:6">
      <c r="A580" s="28" t="s">
        <v>665</v>
      </c>
      <c r="B580" s="28" t="s">
        <v>665</v>
      </c>
      <c r="C580" s="318"/>
      <c r="D580" s="318"/>
      <c r="E580" s="318"/>
      <c r="F580" s="318"/>
    </row>
    <row r="581" spans="1:6">
      <c r="A581" s="28" t="s">
        <v>665</v>
      </c>
      <c r="B581" s="28" t="s">
        <v>665</v>
      </c>
      <c r="C581" s="318"/>
      <c r="D581" s="318"/>
      <c r="E581" s="318"/>
      <c r="F581" s="318"/>
    </row>
    <row r="582" spans="1:6">
      <c r="A582" s="28" t="s">
        <v>665</v>
      </c>
      <c r="B582" s="28" t="s">
        <v>665</v>
      </c>
      <c r="C582" s="318"/>
      <c r="D582" s="318"/>
      <c r="E582" s="318"/>
      <c r="F582" s="318"/>
    </row>
    <row r="583" spans="1:6">
      <c r="A583" s="28" t="s">
        <v>665</v>
      </c>
      <c r="B583" s="28" t="s">
        <v>665</v>
      </c>
      <c r="C583" s="318"/>
      <c r="D583" s="318"/>
      <c r="E583" s="318"/>
      <c r="F583" s="318"/>
    </row>
    <row r="584" spans="1:6">
      <c r="A584" s="28" t="s">
        <v>665</v>
      </c>
      <c r="B584" s="28" t="s">
        <v>665</v>
      </c>
      <c r="C584" s="318"/>
      <c r="D584" s="318"/>
      <c r="E584" s="318"/>
      <c r="F584" s="318"/>
    </row>
    <row r="585" spans="1:6">
      <c r="A585" s="28" t="s">
        <v>665</v>
      </c>
      <c r="B585" s="28" t="s">
        <v>665</v>
      </c>
      <c r="C585" s="318"/>
      <c r="D585" s="318"/>
      <c r="E585" s="318"/>
      <c r="F585" s="318"/>
    </row>
    <row r="586" spans="1:6">
      <c r="A586" s="28" t="s">
        <v>665</v>
      </c>
      <c r="B586" s="28" t="s">
        <v>665</v>
      </c>
      <c r="C586" s="318"/>
      <c r="D586" s="318"/>
      <c r="E586" s="318"/>
      <c r="F586" s="318"/>
    </row>
    <row r="587" spans="1:6">
      <c r="A587" s="28" t="s">
        <v>665</v>
      </c>
      <c r="B587" s="28" t="s">
        <v>665</v>
      </c>
      <c r="C587" s="318"/>
      <c r="D587" s="318"/>
      <c r="E587" s="318"/>
      <c r="F587" s="318"/>
    </row>
    <row r="588" spans="1:6">
      <c r="A588" s="28" t="s">
        <v>665</v>
      </c>
      <c r="B588" s="28" t="s">
        <v>665</v>
      </c>
      <c r="C588" s="318"/>
      <c r="D588" s="318"/>
      <c r="E588" s="318"/>
      <c r="F588" s="318"/>
    </row>
    <row r="589" spans="1:6">
      <c r="A589" s="28" t="s">
        <v>665</v>
      </c>
      <c r="B589" s="28" t="s">
        <v>665</v>
      </c>
      <c r="C589" s="318"/>
      <c r="D589" s="318"/>
      <c r="E589" s="318"/>
      <c r="F589" s="318"/>
    </row>
    <row r="590" spans="1:6">
      <c r="A590" s="28" t="s">
        <v>665</v>
      </c>
      <c r="B590" s="28" t="s">
        <v>665</v>
      </c>
      <c r="C590" s="318"/>
      <c r="D590" s="318"/>
      <c r="E590" s="318"/>
      <c r="F590" s="318"/>
    </row>
    <row r="591" spans="1:6">
      <c r="A591" s="28" t="s">
        <v>665</v>
      </c>
      <c r="B591" s="28" t="s">
        <v>665</v>
      </c>
      <c r="C591" s="318"/>
      <c r="D591" s="318"/>
      <c r="E591" s="318"/>
      <c r="F591" s="318"/>
    </row>
    <row r="592" spans="1:6">
      <c r="A592" s="28" t="s">
        <v>665</v>
      </c>
      <c r="B592" s="28" t="s">
        <v>665</v>
      </c>
      <c r="C592" s="318"/>
      <c r="D592" s="318"/>
      <c r="E592" s="318"/>
      <c r="F592" s="318"/>
    </row>
    <row r="593" spans="1:6">
      <c r="A593" s="28" t="s">
        <v>665</v>
      </c>
      <c r="B593" s="28" t="s">
        <v>665</v>
      </c>
      <c r="C593" s="318"/>
      <c r="D593" s="318"/>
      <c r="E593" s="318"/>
      <c r="F593" s="318"/>
    </row>
    <row r="594" spans="1:6">
      <c r="A594" s="28" t="s">
        <v>665</v>
      </c>
      <c r="B594" s="28" t="s">
        <v>665</v>
      </c>
      <c r="C594" s="318"/>
      <c r="D594" s="318"/>
      <c r="E594" s="318"/>
      <c r="F594" s="318"/>
    </row>
    <row r="595" spans="1:6">
      <c r="A595" s="28" t="s">
        <v>665</v>
      </c>
      <c r="B595" s="28" t="s">
        <v>665</v>
      </c>
      <c r="C595" s="318"/>
      <c r="D595" s="318"/>
      <c r="E595" s="318"/>
      <c r="F595" s="318"/>
    </row>
    <row r="596" spans="1:6">
      <c r="A596" s="28" t="s">
        <v>665</v>
      </c>
      <c r="B596" s="28" t="s">
        <v>665</v>
      </c>
      <c r="C596" s="318"/>
      <c r="D596" s="318"/>
      <c r="E596" s="318"/>
      <c r="F596" s="318"/>
    </row>
    <row r="597" spans="1:6">
      <c r="A597" s="28" t="s">
        <v>665</v>
      </c>
      <c r="B597" s="28" t="s">
        <v>665</v>
      </c>
      <c r="C597" s="318"/>
      <c r="D597" s="318"/>
      <c r="E597" s="318"/>
      <c r="F597" s="318"/>
    </row>
    <row r="598" spans="1:6">
      <c r="A598" s="28" t="s">
        <v>665</v>
      </c>
      <c r="B598" s="28" t="s">
        <v>665</v>
      </c>
      <c r="C598" s="318"/>
      <c r="D598" s="318"/>
      <c r="E598" s="318"/>
      <c r="F598" s="318"/>
    </row>
    <row r="599" spans="1:6">
      <c r="A599" s="28" t="s">
        <v>665</v>
      </c>
      <c r="B599" s="28" t="s">
        <v>665</v>
      </c>
      <c r="C599" s="318"/>
      <c r="D599" s="318"/>
      <c r="E599" s="318"/>
      <c r="F599" s="318"/>
    </row>
    <row r="600" spans="1:6">
      <c r="A600" s="28" t="s">
        <v>665</v>
      </c>
      <c r="B600" s="28" t="s">
        <v>665</v>
      </c>
      <c r="C600" s="318"/>
      <c r="D600" s="318"/>
      <c r="E600" s="318"/>
      <c r="F600" s="318"/>
    </row>
    <row r="601" spans="1:6">
      <c r="A601" s="28" t="s">
        <v>665</v>
      </c>
      <c r="B601" s="28" t="s">
        <v>665</v>
      </c>
      <c r="C601" s="318"/>
      <c r="D601" s="318"/>
      <c r="E601" s="318"/>
      <c r="F601" s="318"/>
    </row>
    <row r="602" spans="1:6">
      <c r="A602" s="28" t="s">
        <v>665</v>
      </c>
      <c r="B602" s="28" t="s">
        <v>665</v>
      </c>
      <c r="C602" s="318"/>
      <c r="D602" s="318"/>
      <c r="E602" s="318"/>
      <c r="F602" s="318"/>
    </row>
    <row r="603" spans="1:6">
      <c r="A603" s="28" t="s">
        <v>665</v>
      </c>
      <c r="B603" s="28" t="s">
        <v>665</v>
      </c>
      <c r="C603" s="318"/>
      <c r="D603" s="318"/>
      <c r="E603" s="318"/>
      <c r="F603" s="318"/>
    </row>
    <row r="604" spans="1:6">
      <c r="A604" s="28" t="s">
        <v>665</v>
      </c>
      <c r="B604" s="28" t="s">
        <v>665</v>
      </c>
      <c r="C604" s="318"/>
      <c r="D604" s="318"/>
      <c r="E604" s="318"/>
      <c r="F604" s="318"/>
    </row>
    <row r="605" spans="1:6">
      <c r="A605" s="28" t="s">
        <v>665</v>
      </c>
      <c r="B605" s="28" t="s">
        <v>665</v>
      </c>
      <c r="C605" s="318"/>
      <c r="D605" s="318"/>
      <c r="E605" s="318"/>
      <c r="F605" s="318"/>
    </row>
    <row r="606" spans="1:6">
      <c r="A606" s="28" t="s">
        <v>665</v>
      </c>
      <c r="B606" s="28" t="s">
        <v>665</v>
      </c>
      <c r="C606" s="318"/>
      <c r="D606" s="318"/>
      <c r="E606" s="318"/>
      <c r="F606" s="318"/>
    </row>
    <row r="607" spans="1:6">
      <c r="A607" s="28" t="s">
        <v>665</v>
      </c>
      <c r="B607" s="28" t="s">
        <v>665</v>
      </c>
      <c r="C607" s="318"/>
      <c r="D607" s="318"/>
      <c r="E607" s="318"/>
      <c r="F607" s="318"/>
    </row>
    <row r="608" spans="1:6">
      <c r="A608" s="28" t="s">
        <v>665</v>
      </c>
      <c r="B608" s="28" t="s">
        <v>665</v>
      </c>
      <c r="C608" s="318"/>
      <c r="D608" s="318"/>
      <c r="E608" s="318"/>
      <c r="F608" s="318"/>
    </row>
    <row r="609" spans="1:6">
      <c r="A609" s="28" t="s">
        <v>665</v>
      </c>
      <c r="B609" s="28" t="s">
        <v>665</v>
      </c>
      <c r="C609" s="318"/>
      <c r="D609" s="318"/>
      <c r="E609" s="318"/>
      <c r="F609" s="318"/>
    </row>
    <row r="610" spans="1:6">
      <c r="A610" s="28" t="s">
        <v>665</v>
      </c>
      <c r="B610" s="28" t="s">
        <v>665</v>
      </c>
      <c r="C610" s="318"/>
      <c r="D610" s="318"/>
      <c r="E610" s="318"/>
      <c r="F610" s="318"/>
    </row>
    <row r="611" spans="1:6">
      <c r="A611" s="28" t="s">
        <v>665</v>
      </c>
      <c r="B611" s="28" t="s">
        <v>665</v>
      </c>
      <c r="C611" s="318"/>
      <c r="D611" s="318"/>
      <c r="E611" s="318"/>
      <c r="F611" s="318"/>
    </row>
    <row r="612" spans="1:6">
      <c r="A612" s="28" t="s">
        <v>665</v>
      </c>
      <c r="B612" s="28" t="s">
        <v>665</v>
      </c>
      <c r="C612" s="318"/>
      <c r="D612" s="318"/>
      <c r="E612" s="318"/>
      <c r="F612" s="318"/>
    </row>
    <row r="613" spans="1:6">
      <c r="A613" s="28" t="s">
        <v>665</v>
      </c>
      <c r="B613" s="28" t="s">
        <v>665</v>
      </c>
      <c r="C613" s="318"/>
      <c r="D613" s="318"/>
      <c r="E613" s="318"/>
      <c r="F613" s="318"/>
    </row>
    <row r="614" spans="1:6">
      <c r="A614" s="28" t="s">
        <v>665</v>
      </c>
      <c r="B614" s="28" t="s">
        <v>665</v>
      </c>
      <c r="C614" s="318"/>
      <c r="D614" s="318"/>
      <c r="E614" s="318"/>
      <c r="F614" s="318"/>
    </row>
    <row r="615" spans="1:6">
      <c r="A615" s="28" t="s">
        <v>665</v>
      </c>
      <c r="B615" s="28" t="s">
        <v>665</v>
      </c>
      <c r="C615" s="318"/>
      <c r="D615" s="318"/>
      <c r="E615" s="318"/>
      <c r="F615" s="318"/>
    </row>
    <row r="616" spans="1:6">
      <c r="A616" s="28" t="s">
        <v>665</v>
      </c>
      <c r="B616" s="28" t="s">
        <v>665</v>
      </c>
      <c r="C616" s="318"/>
      <c r="D616" s="318"/>
      <c r="E616" s="318"/>
      <c r="F616" s="318"/>
    </row>
    <row r="617" spans="1:6">
      <c r="A617" s="28" t="s">
        <v>665</v>
      </c>
      <c r="B617" s="28" t="s">
        <v>665</v>
      </c>
      <c r="C617" s="318"/>
      <c r="D617" s="318"/>
      <c r="E617" s="318"/>
      <c r="F617" s="318"/>
    </row>
    <row r="618" spans="1:6">
      <c r="A618" s="28" t="s">
        <v>665</v>
      </c>
      <c r="B618" s="28" t="s">
        <v>665</v>
      </c>
      <c r="C618" s="318"/>
      <c r="D618" s="318"/>
      <c r="E618" s="318"/>
      <c r="F618" s="318"/>
    </row>
    <row r="619" spans="1:6">
      <c r="A619" s="28" t="s">
        <v>665</v>
      </c>
      <c r="B619" s="28" t="s">
        <v>665</v>
      </c>
      <c r="C619" s="318"/>
      <c r="D619" s="318"/>
      <c r="E619" s="318"/>
      <c r="F619" s="318"/>
    </row>
    <row r="620" spans="1:6">
      <c r="A620" s="28" t="s">
        <v>665</v>
      </c>
      <c r="B620" s="28" t="s">
        <v>665</v>
      </c>
      <c r="C620" s="318"/>
      <c r="D620" s="318"/>
      <c r="E620" s="318"/>
      <c r="F620" s="318"/>
    </row>
    <row r="621" spans="1:6">
      <c r="A621" s="28" t="s">
        <v>665</v>
      </c>
      <c r="B621" s="28" t="s">
        <v>665</v>
      </c>
      <c r="C621" s="318"/>
      <c r="D621" s="318"/>
      <c r="E621" s="318"/>
      <c r="F621" s="318"/>
    </row>
    <row r="622" spans="1:6">
      <c r="A622" s="28" t="s">
        <v>665</v>
      </c>
      <c r="B622" s="28" t="s">
        <v>665</v>
      </c>
      <c r="C622" s="318"/>
      <c r="D622" s="318"/>
      <c r="E622" s="318"/>
      <c r="F622" s="318"/>
    </row>
    <row r="623" spans="1:6">
      <c r="A623" s="28" t="s">
        <v>665</v>
      </c>
      <c r="B623" s="28" t="s">
        <v>665</v>
      </c>
      <c r="C623" s="318"/>
      <c r="D623" s="318"/>
      <c r="E623" s="318"/>
      <c r="F623" s="318"/>
    </row>
    <row r="624" spans="1:6">
      <c r="A624" s="28" t="s">
        <v>665</v>
      </c>
      <c r="B624" s="28" t="s">
        <v>665</v>
      </c>
      <c r="C624" s="318"/>
      <c r="D624" s="318"/>
      <c r="E624" s="318"/>
      <c r="F624" s="318"/>
    </row>
    <row r="625" spans="1:6">
      <c r="A625" s="28" t="s">
        <v>665</v>
      </c>
      <c r="B625" s="28" t="s">
        <v>665</v>
      </c>
      <c r="C625" s="318"/>
      <c r="D625" s="318"/>
      <c r="E625" s="318"/>
      <c r="F625" s="318"/>
    </row>
    <row r="626" spans="1:6">
      <c r="A626" s="28" t="s">
        <v>665</v>
      </c>
      <c r="B626" s="28" t="s">
        <v>665</v>
      </c>
      <c r="C626" s="318"/>
      <c r="D626" s="318"/>
      <c r="E626" s="318"/>
      <c r="F626" s="318"/>
    </row>
    <row r="627" spans="1:6">
      <c r="A627" s="28" t="s">
        <v>665</v>
      </c>
      <c r="B627" s="28" t="s">
        <v>665</v>
      </c>
      <c r="C627" s="318"/>
      <c r="D627" s="318"/>
      <c r="E627" s="318"/>
      <c r="F627" s="318"/>
    </row>
    <row r="628" spans="1:6">
      <c r="A628" s="28" t="s">
        <v>665</v>
      </c>
      <c r="B628" s="28" t="s">
        <v>665</v>
      </c>
      <c r="C628" s="318"/>
      <c r="D628" s="318"/>
      <c r="E628" s="318"/>
      <c r="F628" s="318"/>
    </row>
    <row r="629" spans="1:6">
      <c r="A629" s="28" t="s">
        <v>665</v>
      </c>
      <c r="B629" s="28" t="s">
        <v>665</v>
      </c>
      <c r="C629" s="318"/>
      <c r="D629" s="318"/>
      <c r="E629" s="318"/>
      <c r="F629" s="318"/>
    </row>
    <row r="630" spans="1:6">
      <c r="A630" s="28" t="s">
        <v>665</v>
      </c>
      <c r="B630" s="28" t="s">
        <v>665</v>
      </c>
      <c r="C630" s="318"/>
      <c r="D630" s="318"/>
      <c r="E630" s="318"/>
      <c r="F630" s="318"/>
    </row>
    <row r="631" spans="1:6">
      <c r="A631" s="28" t="s">
        <v>665</v>
      </c>
      <c r="B631" s="28" t="s">
        <v>665</v>
      </c>
      <c r="C631" s="318"/>
      <c r="D631" s="318"/>
      <c r="E631" s="318"/>
      <c r="F631" s="318"/>
    </row>
    <row r="632" spans="1:6">
      <c r="A632" s="28" t="s">
        <v>665</v>
      </c>
      <c r="B632" s="28" t="s">
        <v>665</v>
      </c>
      <c r="C632" s="318"/>
      <c r="D632" s="318"/>
      <c r="E632" s="318"/>
      <c r="F632" s="318"/>
    </row>
    <row r="633" spans="1:6">
      <c r="A633" s="28" t="s">
        <v>665</v>
      </c>
      <c r="B633" s="28" t="s">
        <v>665</v>
      </c>
      <c r="C633" s="318"/>
      <c r="D633" s="318"/>
      <c r="E633" s="318"/>
      <c r="F633" s="318"/>
    </row>
    <row r="634" spans="1:6">
      <c r="A634" s="28" t="s">
        <v>665</v>
      </c>
      <c r="B634" s="28" t="s">
        <v>665</v>
      </c>
      <c r="C634" s="318"/>
      <c r="D634" s="318"/>
      <c r="E634" s="318"/>
      <c r="F634" s="318"/>
    </row>
    <row r="635" spans="1:6">
      <c r="A635" s="28" t="s">
        <v>665</v>
      </c>
      <c r="B635" s="28" t="s">
        <v>665</v>
      </c>
      <c r="C635" s="318"/>
      <c r="D635" s="318"/>
      <c r="E635" s="318"/>
      <c r="F635" s="318"/>
    </row>
    <row r="636" spans="1:6">
      <c r="A636" s="28" t="s">
        <v>665</v>
      </c>
      <c r="B636" s="28" t="s">
        <v>665</v>
      </c>
      <c r="C636" s="318"/>
      <c r="D636" s="318"/>
      <c r="E636" s="318"/>
      <c r="F636" s="318"/>
    </row>
    <row r="637" spans="1:6">
      <c r="A637" s="28" t="s">
        <v>665</v>
      </c>
      <c r="B637" s="28" t="s">
        <v>665</v>
      </c>
      <c r="C637" s="318"/>
      <c r="D637" s="318"/>
      <c r="E637" s="318"/>
      <c r="F637" s="318"/>
    </row>
    <row r="638" spans="1:6">
      <c r="A638" s="28" t="s">
        <v>665</v>
      </c>
      <c r="B638" s="28" t="s">
        <v>665</v>
      </c>
      <c r="C638" s="318"/>
      <c r="D638" s="318"/>
      <c r="E638" s="318"/>
      <c r="F638" s="318"/>
    </row>
    <row r="639" spans="1:6">
      <c r="A639" s="28" t="s">
        <v>665</v>
      </c>
      <c r="B639" s="28" t="s">
        <v>665</v>
      </c>
      <c r="C639" s="318"/>
      <c r="D639" s="318"/>
      <c r="E639" s="318"/>
      <c r="F639" s="318"/>
    </row>
    <row r="640" spans="1:6">
      <c r="A640" s="28" t="s">
        <v>665</v>
      </c>
      <c r="B640" s="28" t="s">
        <v>665</v>
      </c>
      <c r="C640" s="318"/>
      <c r="D640" s="318"/>
      <c r="E640" s="318"/>
      <c r="F640" s="318"/>
    </row>
    <row r="641" spans="1:6">
      <c r="A641" s="28" t="s">
        <v>665</v>
      </c>
      <c r="B641" s="28" t="s">
        <v>665</v>
      </c>
      <c r="C641" s="318"/>
      <c r="D641" s="318"/>
      <c r="E641" s="318"/>
      <c r="F641" s="318"/>
    </row>
    <row r="642" spans="1:6">
      <c r="A642" s="28" t="s">
        <v>665</v>
      </c>
      <c r="B642" s="28" t="s">
        <v>665</v>
      </c>
      <c r="C642" s="318"/>
      <c r="D642" s="318"/>
      <c r="E642" s="318"/>
      <c r="F642" s="318"/>
    </row>
    <row r="643" spans="1:6">
      <c r="A643" s="28" t="s">
        <v>665</v>
      </c>
      <c r="B643" s="28" t="s">
        <v>665</v>
      </c>
      <c r="C643" s="318"/>
      <c r="D643" s="318"/>
      <c r="E643" s="318"/>
      <c r="F643" s="318"/>
    </row>
    <row r="644" spans="1:6">
      <c r="A644" s="28" t="s">
        <v>665</v>
      </c>
      <c r="B644" s="28" t="s">
        <v>665</v>
      </c>
      <c r="C644" s="318"/>
      <c r="D644" s="318"/>
      <c r="E644" s="318"/>
      <c r="F644" s="318"/>
    </row>
    <row r="645" spans="1:6">
      <c r="A645" s="28" t="s">
        <v>665</v>
      </c>
      <c r="B645" s="28" t="s">
        <v>665</v>
      </c>
      <c r="C645" s="318"/>
      <c r="D645" s="318"/>
      <c r="E645" s="318"/>
      <c r="F645" s="318"/>
    </row>
    <row r="646" spans="1:6">
      <c r="A646" s="28" t="s">
        <v>665</v>
      </c>
      <c r="B646" s="28" t="s">
        <v>665</v>
      </c>
      <c r="C646" s="318"/>
      <c r="D646" s="318"/>
      <c r="E646" s="318"/>
      <c r="F646" s="318"/>
    </row>
    <row r="647" spans="1:6">
      <c r="A647" s="28" t="s">
        <v>665</v>
      </c>
      <c r="B647" s="28" t="s">
        <v>665</v>
      </c>
      <c r="C647" s="318"/>
      <c r="D647" s="318"/>
      <c r="E647" s="318"/>
      <c r="F647" s="318"/>
    </row>
    <row r="648" spans="1:6">
      <c r="A648" s="28" t="s">
        <v>665</v>
      </c>
      <c r="B648" s="28" t="s">
        <v>665</v>
      </c>
      <c r="C648" s="318"/>
      <c r="D648" s="318"/>
      <c r="E648" s="318"/>
      <c r="F648" s="318"/>
    </row>
    <row r="649" spans="1:6">
      <c r="A649" s="28" t="s">
        <v>665</v>
      </c>
      <c r="B649" s="28" t="s">
        <v>665</v>
      </c>
      <c r="C649" s="318"/>
      <c r="D649" s="318"/>
      <c r="E649" s="318"/>
      <c r="F649" s="318"/>
    </row>
    <row r="650" spans="1:6">
      <c r="A650" s="28" t="s">
        <v>665</v>
      </c>
      <c r="B650" s="28" t="s">
        <v>665</v>
      </c>
      <c r="C650" s="318"/>
      <c r="D650" s="318"/>
      <c r="E650" s="318"/>
      <c r="F650" s="318"/>
    </row>
    <row r="651" spans="1:6">
      <c r="A651" s="28" t="s">
        <v>665</v>
      </c>
      <c r="B651" s="28" t="s">
        <v>665</v>
      </c>
      <c r="C651" s="318"/>
      <c r="D651" s="318"/>
      <c r="E651" s="318"/>
      <c r="F651" s="318"/>
    </row>
    <row r="652" spans="1:6">
      <c r="A652" s="28" t="s">
        <v>665</v>
      </c>
      <c r="B652" s="28" t="s">
        <v>665</v>
      </c>
      <c r="C652" s="318"/>
      <c r="D652" s="318"/>
      <c r="E652" s="318"/>
      <c r="F652" s="318"/>
    </row>
    <row r="653" spans="1:6">
      <c r="A653" s="28" t="s">
        <v>665</v>
      </c>
      <c r="B653" s="28" t="s">
        <v>665</v>
      </c>
      <c r="C653" s="318"/>
      <c r="D653" s="318"/>
      <c r="E653" s="318"/>
      <c r="F653" s="318"/>
    </row>
    <row r="654" spans="1:6">
      <c r="A654" s="28" t="s">
        <v>665</v>
      </c>
      <c r="B654" s="28" t="s">
        <v>665</v>
      </c>
      <c r="C654" s="318"/>
      <c r="D654" s="318"/>
      <c r="E654" s="318"/>
      <c r="F654" s="318"/>
    </row>
    <row r="655" spans="1:6">
      <c r="A655" s="28" t="s">
        <v>665</v>
      </c>
      <c r="B655" s="28" t="s">
        <v>665</v>
      </c>
      <c r="C655" s="318"/>
      <c r="D655" s="318"/>
      <c r="E655" s="318"/>
      <c r="F655" s="318"/>
    </row>
    <row r="656" spans="1:6">
      <c r="A656" s="28" t="s">
        <v>665</v>
      </c>
      <c r="B656" s="28" t="s">
        <v>665</v>
      </c>
      <c r="C656" s="318"/>
      <c r="D656" s="318"/>
      <c r="E656" s="318"/>
      <c r="F656" s="318"/>
    </row>
    <row r="657" spans="1:6">
      <c r="A657" s="28" t="s">
        <v>665</v>
      </c>
      <c r="B657" s="28" t="s">
        <v>665</v>
      </c>
      <c r="C657" s="318"/>
      <c r="D657" s="318"/>
      <c r="E657" s="318"/>
      <c r="F657" s="318"/>
    </row>
    <row r="658" spans="1:6">
      <c r="A658" s="28" t="s">
        <v>665</v>
      </c>
      <c r="B658" s="28" t="s">
        <v>665</v>
      </c>
      <c r="C658" s="318"/>
      <c r="D658" s="318"/>
      <c r="E658" s="318"/>
      <c r="F658" s="318"/>
    </row>
    <row r="659" spans="1:6">
      <c r="A659" s="28" t="s">
        <v>665</v>
      </c>
      <c r="B659" s="28" t="s">
        <v>665</v>
      </c>
      <c r="C659" s="318"/>
      <c r="D659" s="318"/>
      <c r="E659" s="318"/>
      <c r="F659" s="318"/>
    </row>
    <row r="660" spans="1:6">
      <c r="A660" s="28" t="s">
        <v>665</v>
      </c>
      <c r="B660" s="28" t="s">
        <v>665</v>
      </c>
      <c r="C660" s="318"/>
      <c r="D660" s="318"/>
      <c r="E660" s="318"/>
      <c r="F660" s="318"/>
    </row>
    <row r="661" spans="1:6">
      <c r="A661" s="28" t="s">
        <v>665</v>
      </c>
      <c r="B661" s="28" t="s">
        <v>665</v>
      </c>
      <c r="C661" s="318"/>
      <c r="D661" s="318"/>
      <c r="E661" s="318"/>
      <c r="F661" s="318"/>
    </row>
    <row r="662" spans="1:6">
      <c r="A662" s="28" t="s">
        <v>665</v>
      </c>
      <c r="B662" s="28" t="s">
        <v>665</v>
      </c>
      <c r="C662" s="318"/>
      <c r="D662" s="318"/>
      <c r="E662" s="318"/>
      <c r="F662" s="318"/>
    </row>
    <row r="663" spans="1:6">
      <c r="A663" s="28" t="s">
        <v>665</v>
      </c>
      <c r="B663" s="28" t="s">
        <v>665</v>
      </c>
      <c r="C663" s="318"/>
      <c r="D663" s="318"/>
      <c r="E663" s="318"/>
      <c r="F663" s="318"/>
    </row>
    <row r="664" spans="1:6">
      <c r="A664" s="28" t="s">
        <v>665</v>
      </c>
      <c r="B664" s="28" t="s">
        <v>665</v>
      </c>
      <c r="C664" s="318"/>
      <c r="D664" s="318"/>
      <c r="E664" s="318"/>
      <c r="F664" s="318"/>
    </row>
    <row r="665" spans="1:6">
      <c r="A665" s="28" t="s">
        <v>665</v>
      </c>
      <c r="B665" s="28" t="s">
        <v>665</v>
      </c>
      <c r="C665" s="318"/>
      <c r="D665" s="318"/>
      <c r="E665" s="318"/>
      <c r="F665" s="318"/>
    </row>
    <row r="666" spans="1:6">
      <c r="A666" s="28" t="s">
        <v>665</v>
      </c>
      <c r="B666" s="28" t="s">
        <v>665</v>
      </c>
      <c r="C666" s="318"/>
      <c r="D666" s="318"/>
      <c r="E666" s="318"/>
      <c r="F666" s="318"/>
    </row>
    <row r="667" spans="1:6">
      <c r="A667" s="28" t="s">
        <v>665</v>
      </c>
      <c r="B667" s="28" t="s">
        <v>665</v>
      </c>
      <c r="C667" s="318"/>
      <c r="D667" s="318"/>
      <c r="E667" s="318"/>
      <c r="F667" s="318"/>
    </row>
    <row r="668" spans="1:6">
      <c r="A668" s="28" t="s">
        <v>665</v>
      </c>
      <c r="B668" s="28" t="s">
        <v>665</v>
      </c>
      <c r="C668" s="318"/>
      <c r="D668" s="318"/>
      <c r="E668" s="318"/>
      <c r="F668" s="318"/>
    </row>
    <row r="669" spans="1:6">
      <c r="A669" s="28" t="s">
        <v>665</v>
      </c>
      <c r="B669" s="28" t="s">
        <v>665</v>
      </c>
      <c r="C669" s="318"/>
      <c r="D669" s="318"/>
      <c r="E669" s="318"/>
      <c r="F669" s="318"/>
    </row>
    <row r="670" spans="1:6">
      <c r="A670" s="28" t="s">
        <v>665</v>
      </c>
      <c r="B670" s="28" t="s">
        <v>665</v>
      </c>
      <c r="C670" s="318"/>
      <c r="D670" s="318"/>
      <c r="E670" s="318"/>
      <c r="F670" s="318"/>
    </row>
    <row r="671" spans="1:6">
      <c r="A671" s="28" t="s">
        <v>665</v>
      </c>
      <c r="B671" s="28" t="s">
        <v>665</v>
      </c>
      <c r="C671" s="318"/>
      <c r="D671" s="318"/>
      <c r="E671" s="318"/>
      <c r="F671" s="318"/>
    </row>
    <row r="672" spans="1:6">
      <c r="A672" s="28" t="s">
        <v>665</v>
      </c>
      <c r="B672" s="28" t="s">
        <v>665</v>
      </c>
      <c r="C672" s="318"/>
      <c r="D672" s="318"/>
      <c r="E672" s="318"/>
      <c r="F672" s="318"/>
    </row>
    <row r="673" spans="1:6">
      <c r="A673" s="28" t="s">
        <v>665</v>
      </c>
      <c r="B673" s="28" t="s">
        <v>665</v>
      </c>
      <c r="C673" s="318"/>
      <c r="D673" s="318"/>
      <c r="E673" s="318"/>
      <c r="F673" s="318"/>
    </row>
    <row r="674" spans="1:6">
      <c r="A674" s="28" t="s">
        <v>665</v>
      </c>
      <c r="B674" s="28" t="s">
        <v>665</v>
      </c>
      <c r="C674" s="318"/>
      <c r="D674" s="318"/>
      <c r="E674" s="318"/>
      <c r="F674" s="318"/>
    </row>
    <row r="675" spans="1:6">
      <c r="A675" s="28" t="s">
        <v>665</v>
      </c>
      <c r="B675" s="28" t="s">
        <v>665</v>
      </c>
      <c r="C675" s="318"/>
      <c r="D675" s="318"/>
      <c r="E675" s="318"/>
      <c r="F675" s="318"/>
    </row>
    <row r="676" spans="1:6">
      <c r="A676" s="28" t="s">
        <v>665</v>
      </c>
      <c r="B676" s="28" t="s">
        <v>665</v>
      </c>
      <c r="C676" s="318"/>
      <c r="D676" s="318"/>
      <c r="E676" s="318"/>
      <c r="F676" s="318"/>
    </row>
    <row r="677" spans="1:6">
      <c r="A677" s="28" t="s">
        <v>665</v>
      </c>
      <c r="B677" s="28" t="s">
        <v>665</v>
      </c>
      <c r="C677" s="318"/>
      <c r="D677" s="318"/>
      <c r="E677" s="318"/>
      <c r="F677" s="318"/>
    </row>
    <row r="678" spans="1:6">
      <c r="A678" s="28" t="s">
        <v>665</v>
      </c>
      <c r="B678" s="28" t="s">
        <v>665</v>
      </c>
      <c r="C678" s="318"/>
      <c r="D678" s="318"/>
      <c r="E678" s="318"/>
      <c r="F678" s="318"/>
    </row>
    <row r="679" spans="1:6">
      <c r="A679" s="28" t="s">
        <v>665</v>
      </c>
      <c r="B679" s="28" t="s">
        <v>665</v>
      </c>
      <c r="C679" s="318"/>
      <c r="D679" s="318"/>
      <c r="E679" s="318"/>
      <c r="F679" s="318"/>
    </row>
    <row r="680" spans="1:6">
      <c r="A680" s="28" t="s">
        <v>665</v>
      </c>
      <c r="B680" s="28" t="s">
        <v>665</v>
      </c>
      <c r="C680" s="318"/>
      <c r="D680" s="318"/>
      <c r="E680" s="318"/>
      <c r="F680" s="318"/>
    </row>
    <row r="681" spans="1:6">
      <c r="A681" s="28" t="s">
        <v>665</v>
      </c>
      <c r="B681" s="28" t="s">
        <v>665</v>
      </c>
      <c r="C681" s="318"/>
      <c r="D681" s="318"/>
      <c r="E681" s="318"/>
      <c r="F681" s="318"/>
    </row>
    <row r="682" spans="1:6">
      <c r="A682" s="28" t="s">
        <v>665</v>
      </c>
      <c r="B682" s="28" t="s">
        <v>665</v>
      </c>
      <c r="C682" s="318"/>
      <c r="D682" s="318"/>
      <c r="E682" s="318"/>
      <c r="F682" s="318"/>
    </row>
    <row r="683" spans="1:6">
      <c r="A683" s="28" t="s">
        <v>665</v>
      </c>
      <c r="B683" s="28" t="s">
        <v>665</v>
      </c>
      <c r="C683" s="318"/>
      <c r="D683" s="318"/>
      <c r="E683" s="318"/>
      <c r="F683" s="318"/>
    </row>
    <row r="684" spans="1:6">
      <c r="A684" s="28" t="s">
        <v>665</v>
      </c>
      <c r="B684" s="28" t="s">
        <v>665</v>
      </c>
      <c r="C684" s="318"/>
      <c r="D684" s="318"/>
      <c r="E684" s="318"/>
      <c r="F684" s="318"/>
    </row>
    <row r="685" spans="1:6">
      <c r="A685" s="28" t="s">
        <v>665</v>
      </c>
      <c r="B685" s="28" t="s">
        <v>665</v>
      </c>
      <c r="C685" s="318"/>
      <c r="D685" s="318"/>
      <c r="E685" s="318"/>
      <c r="F685" s="318"/>
    </row>
    <row r="686" spans="1:6">
      <c r="A686" s="28" t="s">
        <v>665</v>
      </c>
      <c r="B686" s="28" t="s">
        <v>665</v>
      </c>
      <c r="C686" s="318"/>
      <c r="D686" s="318"/>
      <c r="E686" s="318"/>
      <c r="F686" s="318"/>
    </row>
    <row r="687" spans="1:6">
      <c r="A687" s="28" t="s">
        <v>665</v>
      </c>
      <c r="B687" s="28" t="s">
        <v>665</v>
      </c>
      <c r="C687" s="318"/>
      <c r="D687" s="318"/>
      <c r="E687" s="318"/>
      <c r="F687" s="318"/>
    </row>
    <row r="688" spans="1:6">
      <c r="A688" s="28" t="s">
        <v>665</v>
      </c>
      <c r="B688" s="28" t="s">
        <v>665</v>
      </c>
      <c r="C688" s="318"/>
      <c r="D688" s="318"/>
      <c r="E688" s="318"/>
      <c r="F688" s="318"/>
    </row>
    <row r="689" spans="1:6">
      <c r="A689" s="28" t="s">
        <v>665</v>
      </c>
      <c r="B689" s="28" t="s">
        <v>665</v>
      </c>
      <c r="C689" s="318"/>
      <c r="D689" s="318"/>
      <c r="E689" s="318"/>
      <c r="F689" s="318"/>
    </row>
    <row r="690" spans="1:6">
      <c r="A690" s="28" t="s">
        <v>665</v>
      </c>
      <c r="B690" s="28" t="s">
        <v>665</v>
      </c>
      <c r="C690" s="318"/>
      <c r="D690" s="318"/>
      <c r="E690" s="318"/>
      <c r="F690" s="318"/>
    </row>
    <row r="691" spans="1:6">
      <c r="A691" s="28" t="s">
        <v>665</v>
      </c>
      <c r="B691" s="28" t="s">
        <v>665</v>
      </c>
      <c r="C691" s="318"/>
      <c r="D691" s="318"/>
      <c r="E691" s="318"/>
      <c r="F691" s="318"/>
    </row>
    <row r="692" spans="1:6">
      <c r="A692" s="28" t="s">
        <v>665</v>
      </c>
      <c r="B692" s="28" t="s">
        <v>665</v>
      </c>
      <c r="C692" s="318"/>
      <c r="D692" s="318"/>
      <c r="E692" s="318"/>
      <c r="F692" s="318"/>
    </row>
    <row r="693" spans="1:6">
      <c r="A693" s="28" t="s">
        <v>665</v>
      </c>
      <c r="B693" s="28" t="s">
        <v>665</v>
      </c>
      <c r="C693" s="318"/>
      <c r="D693" s="318"/>
      <c r="E693" s="318"/>
      <c r="F693" s="318"/>
    </row>
    <row r="694" spans="1:6">
      <c r="A694" s="28" t="s">
        <v>665</v>
      </c>
      <c r="B694" s="28" t="s">
        <v>665</v>
      </c>
      <c r="C694" s="318"/>
      <c r="D694" s="318"/>
      <c r="E694" s="318"/>
      <c r="F694" s="318"/>
    </row>
    <row r="695" spans="1:6">
      <c r="A695" s="28" t="s">
        <v>665</v>
      </c>
      <c r="B695" s="28" t="s">
        <v>665</v>
      </c>
      <c r="C695" s="318"/>
      <c r="D695" s="318"/>
      <c r="E695" s="318"/>
      <c r="F695" s="318"/>
    </row>
    <row r="696" spans="1:6">
      <c r="A696" s="28" t="s">
        <v>665</v>
      </c>
      <c r="B696" s="28" t="s">
        <v>665</v>
      </c>
      <c r="C696" s="318"/>
      <c r="D696" s="318"/>
      <c r="E696" s="318"/>
      <c r="F696" s="318"/>
    </row>
    <row r="697" spans="1:6">
      <c r="A697" s="28" t="s">
        <v>665</v>
      </c>
      <c r="B697" s="28" t="s">
        <v>665</v>
      </c>
      <c r="C697" s="318"/>
      <c r="D697" s="318"/>
      <c r="E697" s="318"/>
      <c r="F697" s="318"/>
    </row>
    <row r="698" spans="1:6">
      <c r="A698" s="28" t="s">
        <v>665</v>
      </c>
      <c r="B698" s="28" t="s">
        <v>665</v>
      </c>
      <c r="C698" s="318"/>
      <c r="D698" s="318"/>
      <c r="E698" s="318"/>
      <c r="F698" s="318"/>
    </row>
    <row r="699" spans="1:6">
      <c r="A699" s="28" t="s">
        <v>665</v>
      </c>
      <c r="B699" s="28" t="s">
        <v>665</v>
      </c>
      <c r="C699" s="318"/>
      <c r="D699" s="318"/>
      <c r="E699" s="318"/>
      <c r="F699" s="318"/>
    </row>
    <row r="700" spans="1:6">
      <c r="A700" s="28" t="s">
        <v>665</v>
      </c>
      <c r="B700" s="28" t="s">
        <v>665</v>
      </c>
      <c r="C700" s="318"/>
      <c r="D700" s="318"/>
      <c r="E700" s="318"/>
      <c r="F700" s="318"/>
    </row>
    <row r="701" spans="1:6">
      <c r="A701" s="28" t="s">
        <v>665</v>
      </c>
      <c r="B701" s="28" t="s">
        <v>665</v>
      </c>
      <c r="C701" s="318"/>
      <c r="D701" s="318"/>
      <c r="E701" s="318"/>
      <c r="F701" s="318"/>
    </row>
    <row r="702" spans="1:6">
      <c r="A702" s="28" t="s">
        <v>665</v>
      </c>
      <c r="B702" s="28" t="s">
        <v>665</v>
      </c>
      <c r="C702" s="318"/>
      <c r="D702" s="318"/>
      <c r="E702" s="318"/>
      <c r="F702" s="318"/>
    </row>
    <row r="703" spans="1:6">
      <c r="A703" s="28" t="s">
        <v>665</v>
      </c>
      <c r="B703" s="28" t="s">
        <v>665</v>
      </c>
      <c r="C703" s="318"/>
      <c r="D703" s="318"/>
      <c r="E703" s="318"/>
      <c r="F703" s="318"/>
    </row>
    <row r="704" spans="1:6">
      <c r="A704" s="28" t="s">
        <v>665</v>
      </c>
      <c r="B704" s="28" t="s">
        <v>665</v>
      </c>
      <c r="C704" s="318"/>
      <c r="D704" s="318"/>
      <c r="E704" s="318"/>
      <c r="F704" s="318"/>
    </row>
    <row r="705" spans="1:6">
      <c r="A705" s="28" t="s">
        <v>665</v>
      </c>
      <c r="B705" s="28" t="s">
        <v>665</v>
      </c>
      <c r="C705" s="318"/>
      <c r="D705" s="318"/>
      <c r="E705" s="318"/>
      <c r="F705" s="318"/>
    </row>
    <row r="706" spans="1:6">
      <c r="A706" s="28" t="s">
        <v>665</v>
      </c>
      <c r="B706" s="28" t="s">
        <v>665</v>
      </c>
      <c r="C706" s="318"/>
      <c r="D706" s="318"/>
      <c r="E706" s="318"/>
      <c r="F706" s="318"/>
    </row>
    <row r="707" spans="1:6">
      <c r="A707" s="28" t="s">
        <v>665</v>
      </c>
      <c r="B707" s="28" t="s">
        <v>665</v>
      </c>
      <c r="C707" s="318"/>
      <c r="D707" s="318"/>
      <c r="E707" s="318"/>
      <c r="F707" s="318"/>
    </row>
    <row r="708" spans="1:6">
      <c r="A708" s="28" t="s">
        <v>665</v>
      </c>
      <c r="B708" s="28" t="s">
        <v>665</v>
      </c>
      <c r="C708" s="318"/>
      <c r="D708" s="318"/>
      <c r="E708" s="318"/>
      <c r="F708" s="318"/>
    </row>
    <row r="709" spans="1:6">
      <c r="A709" s="28" t="s">
        <v>665</v>
      </c>
      <c r="B709" s="28" t="s">
        <v>665</v>
      </c>
      <c r="C709" s="318"/>
      <c r="D709" s="318"/>
      <c r="E709" s="318"/>
      <c r="F709" s="318"/>
    </row>
    <row r="710" spans="1:6">
      <c r="A710" s="28" t="s">
        <v>665</v>
      </c>
      <c r="B710" s="28" t="s">
        <v>665</v>
      </c>
      <c r="C710" s="318"/>
      <c r="D710" s="318"/>
      <c r="E710" s="318"/>
      <c r="F710" s="318"/>
    </row>
    <row r="711" spans="1:6">
      <c r="A711" s="28" t="s">
        <v>665</v>
      </c>
      <c r="B711" s="28" t="s">
        <v>665</v>
      </c>
      <c r="C711" s="318"/>
      <c r="D711" s="318"/>
      <c r="E711" s="318"/>
      <c r="F711" s="318"/>
    </row>
    <row r="712" spans="1:6">
      <c r="A712" s="28" t="s">
        <v>665</v>
      </c>
      <c r="B712" s="28" t="s">
        <v>665</v>
      </c>
      <c r="C712" s="318"/>
      <c r="D712" s="318"/>
      <c r="E712" s="318"/>
      <c r="F712" s="318"/>
    </row>
    <row r="713" spans="1:6">
      <c r="A713" s="28" t="s">
        <v>665</v>
      </c>
      <c r="B713" s="28" t="s">
        <v>665</v>
      </c>
      <c r="C713" s="318"/>
      <c r="D713" s="318"/>
      <c r="E713" s="318"/>
      <c r="F713" s="318"/>
    </row>
    <row r="714" spans="1:6">
      <c r="A714" s="28" t="s">
        <v>665</v>
      </c>
      <c r="B714" s="28" t="s">
        <v>665</v>
      </c>
      <c r="C714" s="318"/>
      <c r="D714" s="318"/>
      <c r="E714" s="318"/>
      <c r="F714" s="318"/>
    </row>
    <row r="715" spans="1:6">
      <c r="A715" s="28" t="s">
        <v>665</v>
      </c>
      <c r="B715" s="28" t="s">
        <v>665</v>
      </c>
      <c r="C715" s="318"/>
      <c r="D715" s="318"/>
      <c r="E715" s="318"/>
      <c r="F715" s="318"/>
    </row>
    <row r="716" spans="1:6">
      <c r="A716" s="28" t="s">
        <v>665</v>
      </c>
      <c r="B716" s="28" t="s">
        <v>665</v>
      </c>
      <c r="C716" s="318"/>
      <c r="D716" s="318"/>
      <c r="E716" s="318"/>
      <c r="F716" s="318"/>
    </row>
    <row r="717" spans="1:6">
      <c r="A717" s="28" t="s">
        <v>665</v>
      </c>
      <c r="B717" s="28" t="s">
        <v>665</v>
      </c>
      <c r="C717" s="318"/>
      <c r="D717" s="318"/>
      <c r="E717" s="318"/>
      <c r="F717" s="318"/>
    </row>
    <row r="718" spans="1:6">
      <c r="A718" s="28" t="s">
        <v>665</v>
      </c>
      <c r="B718" s="28" t="s">
        <v>665</v>
      </c>
      <c r="C718" s="318"/>
      <c r="D718" s="318"/>
      <c r="E718" s="318"/>
      <c r="F718" s="318"/>
    </row>
    <row r="719" spans="1:6">
      <c r="A719" s="28" t="s">
        <v>665</v>
      </c>
      <c r="B719" s="28" t="s">
        <v>665</v>
      </c>
      <c r="C719" s="318"/>
      <c r="D719" s="318"/>
      <c r="E719" s="318"/>
      <c r="F719" s="318"/>
    </row>
    <row r="720" spans="1:6">
      <c r="A720" s="28" t="s">
        <v>665</v>
      </c>
      <c r="B720" s="28" t="s">
        <v>665</v>
      </c>
      <c r="C720" s="318"/>
      <c r="D720" s="318"/>
      <c r="E720" s="318"/>
      <c r="F720" s="318"/>
    </row>
    <row r="721" spans="1:6">
      <c r="A721" s="28" t="s">
        <v>665</v>
      </c>
      <c r="B721" s="28" t="s">
        <v>665</v>
      </c>
      <c r="C721" s="318"/>
      <c r="D721" s="318"/>
      <c r="E721" s="318"/>
      <c r="F721" s="318"/>
    </row>
    <row r="722" spans="1:6">
      <c r="A722" s="28" t="s">
        <v>665</v>
      </c>
      <c r="B722" s="28" t="s">
        <v>665</v>
      </c>
      <c r="C722" s="318"/>
      <c r="D722" s="318"/>
      <c r="E722" s="318"/>
      <c r="F722" s="318"/>
    </row>
    <row r="723" spans="1:6">
      <c r="A723" s="28" t="s">
        <v>665</v>
      </c>
      <c r="B723" s="28" t="s">
        <v>665</v>
      </c>
      <c r="C723" s="318"/>
      <c r="D723" s="318"/>
      <c r="E723" s="318"/>
      <c r="F723" s="318"/>
    </row>
    <row r="724" spans="1:6">
      <c r="A724" s="28" t="s">
        <v>665</v>
      </c>
      <c r="B724" s="28" t="s">
        <v>665</v>
      </c>
      <c r="C724" s="318"/>
      <c r="D724" s="318"/>
      <c r="E724" s="318"/>
      <c r="F724" s="318"/>
    </row>
    <row r="725" spans="1:6">
      <c r="A725" s="28" t="s">
        <v>665</v>
      </c>
      <c r="B725" s="28" t="s">
        <v>665</v>
      </c>
      <c r="C725" s="318"/>
      <c r="D725" s="318"/>
      <c r="E725" s="318"/>
      <c r="F725" s="318"/>
    </row>
    <row r="726" spans="1:6">
      <c r="A726" s="28" t="s">
        <v>665</v>
      </c>
      <c r="B726" s="28" t="s">
        <v>665</v>
      </c>
      <c r="C726" s="318"/>
      <c r="D726" s="318"/>
      <c r="E726" s="318"/>
      <c r="F726" s="318"/>
    </row>
    <row r="727" spans="1:6">
      <c r="A727" s="28" t="s">
        <v>665</v>
      </c>
      <c r="B727" s="28" t="s">
        <v>665</v>
      </c>
      <c r="C727" s="318"/>
      <c r="D727" s="318"/>
      <c r="E727" s="318"/>
      <c r="F727" s="318"/>
    </row>
    <row r="728" spans="1:6">
      <c r="A728" s="28" t="s">
        <v>665</v>
      </c>
      <c r="B728" s="28" t="s">
        <v>665</v>
      </c>
      <c r="C728" s="318"/>
      <c r="D728" s="318"/>
      <c r="E728" s="318"/>
      <c r="F728" s="318"/>
    </row>
    <row r="729" spans="1:6">
      <c r="A729" s="28" t="s">
        <v>665</v>
      </c>
      <c r="B729" s="28" t="s">
        <v>665</v>
      </c>
      <c r="C729" s="318"/>
      <c r="D729" s="318"/>
      <c r="E729" s="318"/>
      <c r="F729" s="318"/>
    </row>
    <row r="730" spans="1:6">
      <c r="A730" s="28" t="s">
        <v>665</v>
      </c>
      <c r="B730" s="28" t="s">
        <v>665</v>
      </c>
      <c r="C730" s="318"/>
      <c r="D730" s="318"/>
      <c r="E730" s="318"/>
      <c r="F730" s="318"/>
    </row>
    <row r="731" spans="1:6">
      <c r="A731" s="28" t="s">
        <v>665</v>
      </c>
      <c r="B731" s="28" t="s">
        <v>665</v>
      </c>
      <c r="C731" s="318"/>
      <c r="D731" s="318"/>
      <c r="E731" s="318"/>
      <c r="F731" s="318"/>
    </row>
    <row r="732" spans="1:6">
      <c r="A732" s="28" t="s">
        <v>665</v>
      </c>
      <c r="B732" s="28" t="s">
        <v>665</v>
      </c>
      <c r="C732" s="318"/>
      <c r="D732" s="318"/>
      <c r="E732" s="318"/>
      <c r="F732" s="318"/>
    </row>
    <row r="733" spans="1:6">
      <c r="A733" s="28" t="s">
        <v>665</v>
      </c>
      <c r="B733" s="28" t="s">
        <v>665</v>
      </c>
      <c r="C733" s="318"/>
      <c r="D733" s="318"/>
      <c r="E733" s="318"/>
      <c r="F733" s="318"/>
    </row>
    <row r="734" spans="1:6">
      <c r="A734" s="28" t="s">
        <v>665</v>
      </c>
      <c r="B734" s="28" t="s">
        <v>665</v>
      </c>
      <c r="C734" s="318"/>
      <c r="D734" s="318"/>
      <c r="E734" s="318"/>
      <c r="F734" s="318"/>
    </row>
    <row r="735" spans="1:6">
      <c r="A735" s="28" t="s">
        <v>665</v>
      </c>
      <c r="B735" s="28" t="s">
        <v>665</v>
      </c>
      <c r="C735" s="318"/>
      <c r="D735" s="318"/>
      <c r="E735" s="318"/>
      <c r="F735" s="318"/>
    </row>
    <row r="736" spans="1:6">
      <c r="A736" s="28" t="s">
        <v>665</v>
      </c>
      <c r="B736" s="28" t="s">
        <v>665</v>
      </c>
      <c r="C736" s="318"/>
      <c r="D736" s="318"/>
      <c r="E736" s="318"/>
      <c r="F736" s="318"/>
    </row>
    <row r="737" spans="1:6">
      <c r="A737" s="28" t="s">
        <v>665</v>
      </c>
      <c r="B737" s="28" t="s">
        <v>665</v>
      </c>
      <c r="C737" s="318"/>
      <c r="D737" s="318"/>
      <c r="E737" s="318"/>
      <c r="F737" s="318"/>
    </row>
    <row r="738" spans="1:6">
      <c r="A738" s="28" t="s">
        <v>665</v>
      </c>
      <c r="B738" s="28" t="s">
        <v>665</v>
      </c>
      <c r="C738" s="318"/>
      <c r="D738" s="318"/>
      <c r="E738" s="318"/>
      <c r="F738" s="318"/>
    </row>
    <row r="739" spans="1:6">
      <c r="A739" s="28" t="s">
        <v>665</v>
      </c>
      <c r="B739" s="28" t="s">
        <v>665</v>
      </c>
      <c r="C739" s="318"/>
      <c r="D739" s="318"/>
      <c r="E739" s="318"/>
      <c r="F739" s="318"/>
    </row>
    <row r="740" spans="1:6">
      <c r="A740" s="28" t="s">
        <v>665</v>
      </c>
      <c r="B740" s="28" t="s">
        <v>665</v>
      </c>
      <c r="C740" s="318"/>
      <c r="D740" s="318"/>
      <c r="E740" s="318"/>
      <c r="F740" s="318"/>
    </row>
    <row r="741" spans="1:6">
      <c r="A741" s="28" t="s">
        <v>665</v>
      </c>
      <c r="B741" s="28" t="s">
        <v>665</v>
      </c>
      <c r="C741" s="318"/>
      <c r="D741" s="318"/>
      <c r="E741" s="318"/>
      <c r="F741" s="318"/>
    </row>
    <row r="742" spans="1:6">
      <c r="A742" s="28" t="s">
        <v>665</v>
      </c>
      <c r="B742" s="28" t="s">
        <v>665</v>
      </c>
      <c r="C742" s="318"/>
      <c r="D742" s="318"/>
      <c r="E742" s="318"/>
      <c r="F742" s="318"/>
    </row>
    <row r="743" spans="1:6">
      <c r="A743" s="28" t="s">
        <v>665</v>
      </c>
      <c r="B743" s="28" t="s">
        <v>665</v>
      </c>
      <c r="C743" s="318"/>
      <c r="D743" s="318"/>
      <c r="E743" s="318"/>
      <c r="F743" s="318"/>
    </row>
    <row r="744" spans="1:6">
      <c r="A744" s="28" t="s">
        <v>665</v>
      </c>
      <c r="B744" s="28" t="s">
        <v>665</v>
      </c>
      <c r="C744" s="318"/>
      <c r="D744" s="318"/>
      <c r="E744" s="318"/>
      <c r="F744" s="318"/>
    </row>
    <row r="745" spans="1:6">
      <c r="A745" s="28" t="s">
        <v>665</v>
      </c>
      <c r="B745" s="28" t="s">
        <v>665</v>
      </c>
      <c r="C745" s="318"/>
      <c r="D745" s="318"/>
      <c r="E745" s="318"/>
      <c r="F745" s="318"/>
    </row>
    <row r="746" spans="1:6">
      <c r="A746" s="28" t="s">
        <v>665</v>
      </c>
      <c r="B746" s="28" t="s">
        <v>665</v>
      </c>
      <c r="C746" s="318"/>
      <c r="D746" s="318"/>
      <c r="E746" s="318"/>
      <c r="F746" s="318"/>
    </row>
    <row r="747" spans="1:6">
      <c r="A747" s="28" t="s">
        <v>665</v>
      </c>
      <c r="B747" s="28" t="s">
        <v>665</v>
      </c>
      <c r="C747" s="318"/>
      <c r="D747" s="318"/>
      <c r="E747" s="318"/>
      <c r="F747" s="318"/>
    </row>
    <row r="748" spans="1:6">
      <c r="A748" s="28" t="s">
        <v>665</v>
      </c>
      <c r="B748" s="28" t="s">
        <v>665</v>
      </c>
      <c r="C748" s="318"/>
      <c r="D748" s="318"/>
      <c r="E748" s="318"/>
      <c r="F748" s="318"/>
    </row>
    <row r="749" spans="1:6">
      <c r="A749" s="28" t="s">
        <v>665</v>
      </c>
      <c r="B749" s="28" t="s">
        <v>665</v>
      </c>
      <c r="C749" s="318"/>
      <c r="D749" s="318"/>
      <c r="E749" s="318"/>
      <c r="F749" s="318"/>
    </row>
    <row r="750" spans="1:6">
      <c r="A750" s="28" t="s">
        <v>665</v>
      </c>
      <c r="B750" s="28" t="s">
        <v>665</v>
      </c>
      <c r="C750" s="318"/>
      <c r="D750" s="318"/>
      <c r="E750" s="318"/>
      <c r="F750" s="318"/>
    </row>
    <row r="751" spans="1:6">
      <c r="A751" s="28" t="s">
        <v>665</v>
      </c>
      <c r="B751" s="28" t="s">
        <v>665</v>
      </c>
      <c r="C751" s="318"/>
      <c r="D751" s="318"/>
      <c r="E751" s="318"/>
      <c r="F751" s="318"/>
    </row>
    <row r="752" spans="1:6">
      <c r="A752" s="28" t="s">
        <v>665</v>
      </c>
      <c r="B752" s="28" t="s">
        <v>665</v>
      </c>
      <c r="C752" s="318"/>
      <c r="D752" s="318"/>
      <c r="E752" s="318"/>
      <c r="F752" s="318"/>
    </row>
    <row r="753" spans="1:6">
      <c r="A753" s="28" t="s">
        <v>665</v>
      </c>
      <c r="B753" s="28" t="s">
        <v>665</v>
      </c>
      <c r="C753" s="318"/>
      <c r="D753" s="318"/>
      <c r="E753" s="318"/>
      <c r="F753" s="318"/>
    </row>
    <row r="754" spans="1:6">
      <c r="A754" s="28" t="s">
        <v>665</v>
      </c>
      <c r="B754" s="28" t="s">
        <v>665</v>
      </c>
      <c r="C754" s="318"/>
      <c r="D754" s="318"/>
      <c r="E754" s="318"/>
      <c r="F754" s="318"/>
    </row>
    <row r="755" spans="1:6">
      <c r="A755" s="28" t="s">
        <v>665</v>
      </c>
      <c r="B755" s="28" t="s">
        <v>665</v>
      </c>
      <c r="C755" s="318"/>
      <c r="D755" s="318"/>
      <c r="E755" s="318"/>
      <c r="F755" s="318"/>
    </row>
    <row r="756" spans="1:6">
      <c r="A756" s="28" t="s">
        <v>665</v>
      </c>
      <c r="B756" s="28" t="s">
        <v>665</v>
      </c>
      <c r="C756" s="318"/>
      <c r="D756" s="318"/>
      <c r="E756" s="318"/>
      <c r="F756" s="318"/>
    </row>
    <row r="757" spans="1:6">
      <c r="A757" s="28" t="s">
        <v>665</v>
      </c>
      <c r="B757" s="28" t="s">
        <v>665</v>
      </c>
      <c r="C757" s="318"/>
      <c r="D757" s="318"/>
      <c r="E757" s="318"/>
      <c r="F757" s="318"/>
    </row>
    <row r="758" spans="1:6">
      <c r="A758" s="28" t="s">
        <v>665</v>
      </c>
      <c r="B758" s="28" t="s">
        <v>665</v>
      </c>
      <c r="C758" s="318"/>
      <c r="D758" s="318"/>
      <c r="E758" s="318"/>
      <c r="F758" s="318"/>
    </row>
    <row r="759" spans="1:6">
      <c r="A759" s="28" t="s">
        <v>665</v>
      </c>
      <c r="B759" s="28" t="s">
        <v>665</v>
      </c>
      <c r="C759" s="318"/>
      <c r="D759" s="318"/>
      <c r="E759" s="318"/>
      <c r="F759" s="318"/>
    </row>
    <row r="760" spans="1:6">
      <c r="A760" s="28" t="s">
        <v>665</v>
      </c>
      <c r="B760" s="28" t="s">
        <v>665</v>
      </c>
      <c r="C760" s="318"/>
      <c r="D760" s="318"/>
      <c r="E760" s="318"/>
      <c r="F760" s="318"/>
    </row>
    <row r="761" spans="1:6">
      <c r="A761" s="28" t="s">
        <v>665</v>
      </c>
      <c r="B761" s="28" t="s">
        <v>665</v>
      </c>
      <c r="C761" s="318"/>
      <c r="D761" s="318"/>
      <c r="E761" s="318"/>
      <c r="F761" s="318"/>
    </row>
    <row r="762" spans="1:6">
      <c r="A762" s="28" t="s">
        <v>665</v>
      </c>
      <c r="B762" s="28" t="s">
        <v>665</v>
      </c>
      <c r="C762" s="318"/>
      <c r="D762" s="318"/>
      <c r="E762" s="318"/>
      <c r="F762" s="318"/>
    </row>
    <row r="763" spans="1:6">
      <c r="A763" s="28" t="s">
        <v>665</v>
      </c>
      <c r="B763" s="28" t="s">
        <v>665</v>
      </c>
      <c r="C763" s="318"/>
      <c r="D763" s="318"/>
      <c r="E763" s="318"/>
      <c r="F763" s="318"/>
    </row>
    <row r="764" spans="1:6">
      <c r="A764" s="28" t="s">
        <v>665</v>
      </c>
      <c r="B764" s="28" t="s">
        <v>665</v>
      </c>
      <c r="C764" s="318"/>
      <c r="D764" s="318"/>
      <c r="E764" s="318"/>
      <c r="F764" s="318"/>
    </row>
    <row r="765" spans="1:6">
      <c r="A765" s="28" t="s">
        <v>665</v>
      </c>
      <c r="B765" s="28" t="s">
        <v>665</v>
      </c>
      <c r="C765" s="318"/>
      <c r="D765" s="318"/>
      <c r="E765" s="318"/>
      <c r="F765" s="318"/>
    </row>
    <row r="766" spans="1:6">
      <c r="A766" s="28" t="s">
        <v>665</v>
      </c>
      <c r="B766" s="28" t="s">
        <v>665</v>
      </c>
      <c r="C766" s="318"/>
      <c r="D766" s="318"/>
      <c r="E766" s="318"/>
      <c r="F766" s="318"/>
    </row>
    <row r="767" spans="1:6">
      <c r="A767" s="28" t="s">
        <v>665</v>
      </c>
      <c r="B767" s="28" t="s">
        <v>665</v>
      </c>
      <c r="C767" s="318"/>
      <c r="D767" s="318"/>
      <c r="E767" s="318"/>
      <c r="F767" s="318"/>
    </row>
    <row r="768" spans="1:6">
      <c r="A768" s="28" t="s">
        <v>665</v>
      </c>
      <c r="B768" s="28" t="s">
        <v>665</v>
      </c>
      <c r="C768" s="318"/>
      <c r="D768" s="318"/>
      <c r="E768" s="318"/>
      <c r="F768" s="318"/>
    </row>
    <row r="769" spans="1:6">
      <c r="A769" s="28" t="s">
        <v>665</v>
      </c>
      <c r="B769" s="28" t="s">
        <v>665</v>
      </c>
      <c r="C769" s="318"/>
      <c r="D769" s="318"/>
      <c r="E769" s="318"/>
      <c r="F769" s="318"/>
    </row>
    <row r="770" spans="1:6">
      <c r="A770" s="28" t="s">
        <v>665</v>
      </c>
      <c r="B770" s="28" t="s">
        <v>665</v>
      </c>
      <c r="C770" s="318"/>
      <c r="D770" s="318"/>
      <c r="E770" s="318"/>
      <c r="F770" s="318"/>
    </row>
    <row r="771" spans="1:6">
      <c r="A771" s="28" t="s">
        <v>665</v>
      </c>
      <c r="B771" s="28" t="s">
        <v>665</v>
      </c>
      <c r="C771" s="318"/>
      <c r="D771" s="318"/>
      <c r="E771" s="318"/>
      <c r="F771" s="318"/>
    </row>
    <row r="772" spans="1:6">
      <c r="A772" s="28" t="s">
        <v>665</v>
      </c>
      <c r="B772" s="28" t="s">
        <v>665</v>
      </c>
      <c r="C772" s="318"/>
      <c r="D772" s="318"/>
      <c r="E772" s="318"/>
      <c r="F772" s="318"/>
    </row>
    <row r="773" spans="1:6">
      <c r="A773" s="28" t="s">
        <v>665</v>
      </c>
      <c r="B773" s="28" t="s">
        <v>665</v>
      </c>
      <c r="C773" s="318"/>
      <c r="D773" s="318"/>
      <c r="E773" s="318"/>
      <c r="F773" s="318"/>
    </row>
    <row r="774" spans="1:6">
      <c r="A774" s="28" t="s">
        <v>665</v>
      </c>
      <c r="B774" s="28" t="s">
        <v>665</v>
      </c>
      <c r="C774" s="318"/>
      <c r="D774" s="318"/>
      <c r="E774" s="318"/>
      <c r="F774" s="318"/>
    </row>
    <row r="775" spans="1:6">
      <c r="A775" s="28" t="s">
        <v>665</v>
      </c>
      <c r="B775" s="28" t="s">
        <v>665</v>
      </c>
      <c r="C775" s="318"/>
      <c r="D775" s="318"/>
      <c r="E775" s="318"/>
      <c r="F775" s="318"/>
    </row>
    <row r="776" spans="1:6">
      <c r="A776" s="28" t="s">
        <v>665</v>
      </c>
      <c r="B776" s="28" t="s">
        <v>665</v>
      </c>
      <c r="C776" s="318"/>
      <c r="D776" s="318"/>
      <c r="E776" s="318"/>
      <c r="F776" s="318"/>
    </row>
    <row r="777" spans="1:6">
      <c r="A777" s="28" t="s">
        <v>665</v>
      </c>
      <c r="B777" s="28" t="s">
        <v>665</v>
      </c>
      <c r="C777" s="318"/>
      <c r="D777" s="318"/>
      <c r="E777" s="318"/>
      <c r="F777" s="318"/>
    </row>
    <row r="778" spans="1:6">
      <c r="A778" s="28" t="s">
        <v>665</v>
      </c>
      <c r="B778" s="28" t="s">
        <v>665</v>
      </c>
      <c r="C778" s="318"/>
      <c r="D778" s="318"/>
      <c r="E778" s="318"/>
      <c r="F778" s="318"/>
    </row>
    <row r="779" spans="1:6">
      <c r="A779" s="28" t="s">
        <v>665</v>
      </c>
      <c r="B779" s="28" t="s">
        <v>665</v>
      </c>
      <c r="C779" s="318"/>
      <c r="D779" s="318"/>
      <c r="E779" s="318"/>
      <c r="F779" s="318"/>
    </row>
    <row r="780" spans="1:6">
      <c r="A780" s="28" t="s">
        <v>665</v>
      </c>
      <c r="B780" s="28" t="s">
        <v>665</v>
      </c>
      <c r="C780" s="318"/>
      <c r="D780" s="318"/>
      <c r="E780" s="318"/>
      <c r="F780" s="318"/>
    </row>
    <row r="781" spans="1:6">
      <c r="A781" s="28" t="s">
        <v>665</v>
      </c>
      <c r="B781" s="28" t="s">
        <v>665</v>
      </c>
      <c r="C781" s="318"/>
      <c r="D781" s="318"/>
      <c r="E781" s="318"/>
      <c r="F781" s="318"/>
    </row>
    <row r="782" spans="1:6">
      <c r="A782" s="28" t="s">
        <v>665</v>
      </c>
      <c r="B782" s="28" t="s">
        <v>665</v>
      </c>
      <c r="C782" s="318"/>
      <c r="D782" s="318"/>
      <c r="E782" s="318"/>
      <c r="F782" s="318"/>
    </row>
    <row r="783" spans="1:6">
      <c r="A783" s="28" t="s">
        <v>665</v>
      </c>
      <c r="B783" s="28" t="s">
        <v>665</v>
      </c>
      <c r="C783" s="318"/>
      <c r="D783" s="318"/>
      <c r="E783" s="318"/>
      <c r="F783" s="318"/>
    </row>
    <row r="784" spans="1:6">
      <c r="A784" s="28" t="s">
        <v>665</v>
      </c>
      <c r="B784" s="28" t="s">
        <v>665</v>
      </c>
      <c r="C784" s="318"/>
      <c r="D784" s="318"/>
      <c r="E784" s="318"/>
      <c r="F784" s="318"/>
    </row>
    <row r="785" spans="1:6">
      <c r="A785" s="28" t="s">
        <v>665</v>
      </c>
      <c r="B785" s="28" t="s">
        <v>665</v>
      </c>
      <c r="C785" s="318"/>
      <c r="D785" s="318"/>
      <c r="E785" s="318"/>
      <c r="F785" s="318"/>
    </row>
    <row r="786" spans="1:6">
      <c r="A786" s="28" t="s">
        <v>665</v>
      </c>
      <c r="B786" s="28" t="s">
        <v>665</v>
      </c>
      <c r="C786" s="318"/>
      <c r="D786" s="318"/>
      <c r="E786" s="318"/>
      <c r="F786" s="318"/>
    </row>
    <row r="787" spans="1:6">
      <c r="A787" s="28" t="s">
        <v>665</v>
      </c>
      <c r="B787" s="28" t="s">
        <v>665</v>
      </c>
      <c r="C787" s="318"/>
      <c r="D787" s="318"/>
      <c r="E787" s="318"/>
      <c r="F787" s="318"/>
    </row>
    <row r="788" spans="1:6">
      <c r="A788" s="28" t="s">
        <v>665</v>
      </c>
      <c r="B788" s="28" t="s">
        <v>665</v>
      </c>
      <c r="C788" s="318"/>
      <c r="D788" s="318"/>
      <c r="E788" s="318"/>
      <c r="F788" s="318"/>
    </row>
    <row r="789" spans="1:6">
      <c r="A789" s="28" t="s">
        <v>665</v>
      </c>
      <c r="B789" s="28" t="s">
        <v>665</v>
      </c>
      <c r="C789" s="318"/>
      <c r="D789" s="318"/>
      <c r="E789" s="318"/>
      <c r="F789" s="318"/>
    </row>
    <row r="790" spans="1:6">
      <c r="A790" s="28" t="s">
        <v>665</v>
      </c>
      <c r="B790" s="28" t="s">
        <v>665</v>
      </c>
      <c r="C790" s="318"/>
      <c r="D790" s="318"/>
      <c r="E790" s="318"/>
      <c r="F790" s="318"/>
    </row>
    <row r="791" spans="1:6">
      <c r="A791" s="28" t="s">
        <v>665</v>
      </c>
      <c r="B791" s="28" t="s">
        <v>665</v>
      </c>
      <c r="C791" s="318"/>
      <c r="D791" s="318"/>
      <c r="E791" s="318"/>
      <c r="F791" s="318"/>
    </row>
    <row r="792" spans="1:6">
      <c r="A792" s="28" t="s">
        <v>665</v>
      </c>
      <c r="B792" s="28" t="s">
        <v>665</v>
      </c>
      <c r="C792" s="318"/>
      <c r="D792" s="318"/>
      <c r="E792" s="318"/>
      <c r="F792" s="318"/>
    </row>
    <row r="793" spans="1:6">
      <c r="A793" s="28" t="s">
        <v>665</v>
      </c>
      <c r="B793" s="28" t="s">
        <v>665</v>
      </c>
      <c r="C793" s="318"/>
      <c r="D793" s="318"/>
      <c r="E793" s="318"/>
      <c r="F793" s="318"/>
    </row>
    <row r="794" spans="1:6">
      <c r="A794" s="28" t="s">
        <v>665</v>
      </c>
      <c r="B794" s="28" t="s">
        <v>665</v>
      </c>
      <c r="C794" s="318"/>
      <c r="D794" s="318"/>
      <c r="E794" s="318"/>
      <c r="F794" s="318"/>
    </row>
    <row r="795" spans="1:6">
      <c r="A795" s="28" t="s">
        <v>665</v>
      </c>
      <c r="B795" s="28" t="s">
        <v>665</v>
      </c>
      <c r="C795" s="318"/>
      <c r="D795" s="318"/>
      <c r="E795" s="318"/>
      <c r="F795" s="318"/>
    </row>
    <row r="796" spans="1:6">
      <c r="A796" s="28" t="s">
        <v>665</v>
      </c>
      <c r="B796" s="28" t="s">
        <v>665</v>
      </c>
      <c r="C796" s="318"/>
      <c r="D796" s="318"/>
      <c r="E796" s="318"/>
      <c r="F796" s="318"/>
    </row>
    <row r="797" spans="1:6">
      <c r="A797" s="28" t="s">
        <v>665</v>
      </c>
      <c r="B797" s="28" t="s">
        <v>665</v>
      </c>
      <c r="C797" s="318"/>
      <c r="D797" s="318"/>
      <c r="E797" s="318"/>
      <c r="F797" s="318"/>
    </row>
    <row r="798" spans="1:6">
      <c r="A798" s="28" t="s">
        <v>665</v>
      </c>
      <c r="B798" s="28" t="s">
        <v>665</v>
      </c>
      <c r="C798" s="318"/>
      <c r="D798" s="318"/>
      <c r="E798" s="318"/>
      <c r="F798" s="318"/>
    </row>
    <row r="799" spans="1:6">
      <c r="A799" s="28" t="s">
        <v>665</v>
      </c>
      <c r="B799" s="28" t="s">
        <v>665</v>
      </c>
      <c r="C799" s="318"/>
      <c r="D799" s="318"/>
      <c r="E799" s="318"/>
      <c r="F799" s="318"/>
    </row>
    <row r="800" spans="1:6">
      <c r="A800" s="28" t="s">
        <v>665</v>
      </c>
      <c r="B800" s="28" t="s">
        <v>665</v>
      </c>
      <c r="C800" s="318"/>
      <c r="D800" s="318"/>
      <c r="E800" s="318"/>
      <c r="F800" s="318"/>
    </row>
    <row r="801" spans="1:6">
      <c r="A801" s="28" t="s">
        <v>665</v>
      </c>
      <c r="B801" s="28" t="s">
        <v>665</v>
      </c>
      <c r="C801" s="318"/>
      <c r="D801" s="318"/>
      <c r="E801" s="318"/>
      <c r="F801" s="318"/>
    </row>
    <row r="802" spans="1:6">
      <c r="A802" s="28" t="s">
        <v>665</v>
      </c>
      <c r="B802" s="28" t="s">
        <v>665</v>
      </c>
      <c r="C802" s="318"/>
      <c r="D802" s="318"/>
      <c r="E802" s="318"/>
      <c r="F802" s="318"/>
    </row>
    <row r="803" spans="1:6">
      <c r="A803" s="28" t="s">
        <v>665</v>
      </c>
      <c r="B803" s="28" t="s">
        <v>665</v>
      </c>
      <c r="C803" s="318"/>
      <c r="D803" s="318"/>
      <c r="E803" s="318"/>
      <c r="F803" s="318"/>
    </row>
    <row r="804" spans="1:6">
      <c r="A804" s="28" t="s">
        <v>665</v>
      </c>
      <c r="B804" s="28" t="s">
        <v>665</v>
      </c>
      <c r="C804" s="318"/>
      <c r="D804" s="318"/>
      <c r="E804" s="318"/>
      <c r="F804" s="318"/>
    </row>
    <row r="805" spans="1:6">
      <c r="A805" s="28" t="s">
        <v>665</v>
      </c>
      <c r="B805" s="28" t="s">
        <v>665</v>
      </c>
      <c r="C805" s="318"/>
      <c r="D805" s="318"/>
      <c r="E805" s="318"/>
      <c r="F805" s="318"/>
    </row>
    <row r="806" spans="1:6">
      <c r="A806" s="28" t="s">
        <v>665</v>
      </c>
      <c r="B806" s="28" t="s">
        <v>665</v>
      </c>
      <c r="C806" s="318"/>
      <c r="D806" s="318"/>
      <c r="E806" s="318"/>
      <c r="F806" s="318"/>
    </row>
    <row r="807" spans="1:6">
      <c r="A807" s="28" t="s">
        <v>665</v>
      </c>
      <c r="B807" s="28" t="s">
        <v>665</v>
      </c>
      <c r="C807" s="318"/>
      <c r="D807" s="318"/>
      <c r="E807" s="318"/>
      <c r="F807" s="318"/>
    </row>
    <row r="808" spans="1:6">
      <c r="A808" s="28" t="s">
        <v>665</v>
      </c>
      <c r="B808" s="28" t="s">
        <v>665</v>
      </c>
      <c r="C808" s="318"/>
      <c r="D808" s="318"/>
      <c r="E808" s="318"/>
      <c r="F808" s="318"/>
    </row>
    <row r="809" spans="1:6">
      <c r="A809" s="28" t="s">
        <v>665</v>
      </c>
      <c r="B809" s="28" t="s">
        <v>665</v>
      </c>
      <c r="C809" s="318"/>
      <c r="D809" s="318"/>
      <c r="E809" s="318"/>
      <c r="F809" s="318"/>
    </row>
    <row r="810" spans="1:6">
      <c r="A810" s="28" t="s">
        <v>665</v>
      </c>
      <c r="B810" s="28" t="s">
        <v>665</v>
      </c>
      <c r="C810" s="318"/>
      <c r="D810" s="318"/>
      <c r="E810" s="318"/>
      <c r="F810" s="318"/>
    </row>
    <row r="811" spans="1:6">
      <c r="A811" s="28" t="s">
        <v>665</v>
      </c>
      <c r="B811" s="28" t="s">
        <v>665</v>
      </c>
      <c r="C811" s="318"/>
      <c r="D811" s="318"/>
      <c r="E811" s="318"/>
      <c r="F811" s="318"/>
    </row>
    <row r="812" spans="1:6">
      <c r="A812" s="28" t="s">
        <v>665</v>
      </c>
      <c r="B812" s="28" t="s">
        <v>665</v>
      </c>
      <c r="C812" s="318"/>
      <c r="D812" s="318"/>
      <c r="E812" s="318"/>
      <c r="F812" s="318"/>
    </row>
    <row r="813" spans="1:6">
      <c r="A813" s="28" t="s">
        <v>665</v>
      </c>
      <c r="B813" s="28" t="s">
        <v>665</v>
      </c>
      <c r="C813" s="318"/>
      <c r="D813" s="318"/>
      <c r="E813" s="318"/>
      <c r="F813" s="318"/>
    </row>
    <row r="814" spans="1:6">
      <c r="A814" s="28" t="s">
        <v>665</v>
      </c>
      <c r="B814" s="28" t="s">
        <v>665</v>
      </c>
      <c r="C814" s="318"/>
      <c r="D814" s="318"/>
      <c r="E814" s="318"/>
      <c r="F814" s="318"/>
    </row>
    <row r="815" spans="1:6">
      <c r="A815" s="28" t="s">
        <v>665</v>
      </c>
      <c r="B815" s="28" t="s">
        <v>665</v>
      </c>
      <c r="C815" s="318"/>
      <c r="D815" s="318"/>
      <c r="E815" s="318"/>
      <c r="F815" s="318"/>
    </row>
    <row r="816" spans="1:6">
      <c r="A816" s="28" t="s">
        <v>665</v>
      </c>
      <c r="B816" s="28" t="s">
        <v>665</v>
      </c>
      <c r="C816" s="318"/>
      <c r="D816" s="318"/>
      <c r="E816" s="318"/>
      <c r="F816" s="318"/>
    </row>
    <row r="817" spans="1:6">
      <c r="A817" s="28" t="s">
        <v>665</v>
      </c>
      <c r="B817" s="28" t="s">
        <v>665</v>
      </c>
      <c r="C817" s="318"/>
      <c r="D817" s="318"/>
      <c r="E817" s="318"/>
      <c r="F817" s="318"/>
    </row>
    <row r="818" spans="1:6">
      <c r="A818" s="28" t="s">
        <v>665</v>
      </c>
      <c r="B818" s="28" t="s">
        <v>665</v>
      </c>
      <c r="C818" s="318"/>
      <c r="D818" s="318"/>
      <c r="E818" s="318"/>
      <c r="F818" s="318"/>
    </row>
    <row r="819" spans="1:6">
      <c r="A819" s="28" t="s">
        <v>665</v>
      </c>
      <c r="B819" s="28" t="s">
        <v>665</v>
      </c>
      <c r="C819" s="318"/>
      <c r="D819" s="318"/>
      <c r="E819" s="318"/>
      <c r="F819" s="318"/>
    </row>
    <row r="820" spans="1:6">
      <c r="A820" s="28" t="s">
        <v>665</v>
      </c>
      <c r="B820" s="28" t="s">
        <v>665</v>
      </c>
      <c r="C820" s="318"/>
      <c r="D820" s="318"/>
      <c r="E820" s="318"/>
      <c r="F820" s="318"/>
    </row>
    <row r="821" spans="1:6">
      <c r="A821" s="28" t="s">
        <v>665</v>
      </c>
      <c r="B821" s="28" t="s">
        <v>665</v>
      </c>
      <c r="C821" s="318"/>
      <c r="D821" s="318"/>
      <c r="E821" s="318"/>
      <c r="F821" s="318"/>
    </row>
    <row r="822" spans="1:6">
      <c r="A822" s="28" t="s">
        <v>665</v>
      </c>
      <c r="B822" s="28" t="s">
        <v>665</v>
      </c>
      <c r="C822" s="318"/>
      <c r="D822" s="318"/>
      <c r="E822" s="318"/>
      <c r="F822" s="318"/>
    </row>
    <row r="823" spans="1:6">
      <c r="A823" s="28" t="s">
        <v>665</v>
      </c>
      <c r="B823" s="28" t="s">
        <v>665</v>
      </c>
      <c r="C823" s="318"/>
      <c r="D823" s="318"/>
      <c r="E823" s="318"/>
      <c r="F823" s="318"/>
    </row>
    <row r="824" spans="1:6">
      <c r="A824" s="28" t="s">
        <v>665</v>
      </c>
      <c r="B824" s="28" t="s">
        <v>665</v>
      </c>
      <c r="C824" s="318"/>
      <c r="D824" s="318"/>
      <c r="E824" s="318"/>
      <c r="F824" s="318"/>
    </row>
    <row r="825" spans="1:6">
      <c r="A825" s="28" t="s">
        <v>665</v>
      </c>
      <c r="B825" s="28" t="s">
        <v>665</v>
      </c>
      <c r="C825" s="318"/>
      <c r="D825" s="318"/>
      <c r="E825" s="318"/>
      <c r="F825" s="318"/>
    </row>
    <row r="826" spans="1:6">
      <c r="A826" s="28" t="s">
        <v>665</v>
      </c>
      <c r="B826" s="28" t="s">
        <v>665</v>
      </c>
      <c r="C826" s="318"/>
      <c r="D826" s="318"/>
      <c r="E826" s="318"/>
      <c r="F826" s="318"/>
    </row>
    <row r="827" spans="1:6">
      <c r="A827" s="28" t="s">
        <v>665</v>
      </c>
      <c r="B827" s="28" t="s">
        <v>665</v>
      </c>
      <c r="C827" s="318"/>
      <c r="D827" s="318"/>
      <c r="E827" s="318"/>
      <c r="F827" s="318"/>
    </row>
    <row r="828" spans="1:6">
      <c r="A828" s="28" t="s">
        <v>665</v>
      </c>
      <c r="B828" s="28" t="s">
        <v>665</v>
      </c>
      <c r="C828" s="318"/>
      <c r="D828" s="318"/>
      <c r="E828" s="318"/>
      <c r="F828" s="318"/>
    </row>
    <row r="829" spans="1:6">
      <c r="A829" s="28" t="s">
        <v>665</v>
      </c>
      <c r="B829" s="28" t="s">
        <v>665</v>
      </c>
      <c r="C829" s="318"/>
      <c r="D829" s="318"/>
      <c r="E829" s="318"/>
      <c r="F829" s="318"/>
    </row>
    <row r="830" spans="1:6">
      <c r="A830" s="28" t="s">
        <v>665</v>
      </c>
      <c r="B830" s="28" t="s">
        <v>665</v>
      </c>
      <c r="C830" s="318"/>
      <c r="D830" s="318"/>
      <c r="E830" s="318"/>
      <c r="F830" s="318"/>
    </row>
    <row r="831" spans="1:6">
      <c r="A831" s="28" t="s">
        <v>665</v>
      </c>
      <c r="B831" s="28" t="s">
        <v>665</v>
      </c>
      <c r="C831" s="318"/>
      <c r="D831" s="318"/>
      <c r="E831" s="318"/>
      <c r="F831" s="318"/>
    </row>
    <row r="832" spans="1:6">
      <c r="A832" s="28" t="s">
        <v>665</v>
      </c>
      <c r="B832" s="28" t="s">
        <v>665</v>
      </c>
      <c r="C832" s="318"/>
      <c r="D832" s="318"/>
      <c r="E832" s="318"/>
      <c r="F832" s="318"/>
    </row>
    <row r="833" spans="1:6">
      <c r="A833" s="28" t="s">
        <v>665</v>
      </c>
      <c r="B833" s="28" t="s">
        <v>665</v>
      </c>
      <c r="C833" s="318"/>
      <c r="D833" s="318"/>
      <c r="E833" s="318"/>
      <c r="F833" s="318"/>
    </row>
    <row r="834" spans="1:6">
      <c r="A834" s="28" t="s">
        <v>665</v>
      </c>
      <c r="B834" s="28" t="s">
        <v>665</v>
      </c>
      <c r="C834" s="318"/>
      <c r="D834" s="318"/>
      <c r="E834" s="318"/>
      <c r="F834" s="318"/>
    </row>
    <row r="835" spans="1:6">
      <c r="A835" s="28" t="s">
        <v>665</v>
      </c>
      <c r="B835" s="28" t="s">
        <v>665</v>
      </c>
      <c r="C835" s="318"/>
      <c r="D835" s="318"/>
      <c r="E835" s="318"/>
      <c r="F835" s="318"/>
    </row>
    <row r="836" spans="1:6">
      <c r="A836" s="28" t="s">
        <v>665</v>
      </c>
      <c r="B836" s="28" t="s">
        <v>665</v>
      </c>
      <c r="C836" s="318"/>
      <c r="D836" s="318"/>
      <c r="E836" s="318"/>
      <c r="F836" s="318"/>
    </row>
    <row r="837" spans="1:6">
      <c r="A837" s="28" t="s">
        <v>665</v>
      </c>
      <c r="B837" s="28" t="s">
        <v>665</v>
      </c>
      <c r="C837" s="318"/>
      <c r="D837" s="318"/>
      <c r="E837" s="318"/>
      <c r="F837" s="318"/>
    </row>
    <row r="838" spans="1:6">
      <c r="A838" s="28" t="s">
        <v>665</v>
      </c>
      <c r="B838" s="28" t="s">
        <v>665</v>
      </c>
      <c r="C838" s="318"/>
      <c r="D838" s="318"/>
      <c r="E838" s="318"/>
      <c r="F838" s="318"/>
    </row>
    <row r="839" spans="1:6">
      <c r="A839" s="28" t="s">
        <v>665</v>
      </c>
      <c r="B839" s="28" t="s">
        <v>665</v>
      </c>
      <c r="C839" s="318"/>
      <c r="D839" s="318"/>
      <c r="E839" s="318"/>
      <c r="F839" s="318"/>
    </row>
    <row r="840" spans="1:6">
      <c r="A840" s="28" t="s">
        <v>665</v>
      </c>
      <c r="B840" s="28" t="s">
        <v>665</v>
      </c>
      <c r="C840" s="318"/>
      <c r="D840" s="318"/>
      <c r="E840" s="318"/>
      <c r="F840" s="318"/>
    </row>
    <row r="841" spans="1:6">
      <c r="A841" s="28" t="s">
        <v>665</v>
      </c>
      <c r="B841" s="28" t="s">
        <v>665</v>
      </c>
      <c r="C841" s="318"/>
      <c r="D841" s="318"/>
      <c r="E841" s="318"/>
      <c r="F841" s="318"/>
    </row>
    <row r="842" spans="1:6">
      <c r="A842" s="28" t="s">
        <v>665</v>
      </c>
      <c r="B842" s="28" t="s">
        <v>665</v>
      </c>
      <c r="C842" s="318"/>
      <c r="D842" s="318"/>
      <c r="E842" s="318"/>
      <c r="F842" s="318"/>
    </row>
    <row r="843" spans="1:6">
      <c r="A843" s="28" t="s">
        <v>665</v>
      </c>
      <c r="B843" s="28" t="s">
        <v>665</v>
      </c>
      <c r="C843" s="318"/>
      <c r="D843" s="318"/>
      <c r="E843" s="318"/>
      <c r="F843" s="318"/>
    </row>
    <row r="844" spans="1:6">
      <c r="A844" s="28" t="s">
        <v>665</v>
      </c>
      <c r="B844" s="28" t="s">
        <v>665</v>
      </c>
      <c r="C844" s="318"/>
      <c r="D844" s="318"/>
      <c r="E844" s="318"/>
      <c r="F844" s="318"/>
    </row>
    <row r="845" spans="1:6">
      <c r="A845" s="28" t="s">
        <v>665</v>
      </c>
      <c r="B845" s="28" t="s">
        <v>665</v>
      </c>
      <c r="C845" s="318"/>
      <c r="D845" s="318"/>
      <c r="E845" s="318"/>
      <c r="F845" s="318"/>
    </row>
    <row r="846" spans="1:6">
      <c r="A846" s="28" t="s">
        <v>665</v>
      </c>
      <c r="B846" s="28" t="s">
        <v>665</v>
      </c>
      <c r="C846" s="318"/>
      <c r="D846" s="318"/>
      <c r="E846" s="318"/>
      <c r="F846" s="318"/>
    </row>
    <row r="847" spans="1:6">
      <c r="A847" s="28" t="s">
        <v>665</v>
      </c>
      <c r="B847" s="28" t="s">
        <v>665</v>
      </c>
      <c r="C847" s="318"/>
      <c r="D847" s="318"/>
      <c r="E847" s="318"/>
      <c r="F847" s="318"/>
    </row>
    <row r="848" spans="1:6">
      <c r="A848" s="28" t="s">
        <v>665</v>
      </c>
      <c r="B848" s="28" t="s">
        <v>665</v>
      </c>
      <c r="C848" s="318"/>
      <c r="D848" s="318"/>
      <c r="E848" s="318"/>
      <c r="F848" s="318"/>
    </row>
    <row r="849" spans="1:6">
      <c r="A849" s="28" t="s">
        <v>665</v>
      </c>
      <c r="B849" s="28" t="s">
        <v>665</v>
      </c>
      <c r="C849" s="318"/>
      <c r="D849" s="318"/>
      <c r="E849" s="318"/>
      <c r="F849" s="318"/>
    </row>
    <row r="850" spans="1:6">
      <c r="A850" s="28" t="s">
        <v>665</v>
      </c>
      <c r="B850" s="28" t="s">
        <v>665</v>
      </c>
      <c r="C850" s="318"/>
      <c r="D850" s="318"/>
      <c r="E850" s="318"/>
      <c r="F850" s="318"/>
    </row>
    <row r="851" spans="1:6">
      <c r="A851" s="28" t="s">
        <v>665</v>
      </c>
      <c r="B851" s="28" t="s">
        <v>665</v>
      </c>
      <c r="C851" s="318"/>
      <c r="D851" s="318"/>
      <c r="E851" s="318"/>
      <c r="F851" s="318"/>
    </row>
    <row r="852" spans="1:6">
      <c r="A852" s="28" t="s">
        <v>665</v>
      </c>
      <c r="B852" s="28" t="s">
        <v>665</v>
      </c>
      <c r="C852" s="318"/>
      <c r="D852" s="318"/>
      <c r="E852" s="318"/>
      <c r="F852" s="318"/>
    </row>
    <row r="853" spans="1:6">
      <c r="A853" s="28" t="s">
        <v>665</v>
      </c>
      <c r="B853" s="28" t="s">
        <v>665</v>
      </c>
      <c r="C853" s="318"/>
      <c r="D853" s="318"/>
      <c r="E853" s="318"/>
      <c r="F853" s="318"/>
    </row>
    <row r="854" spans="1:6">
      <c r="A854" s="28" t="s">
        <v>665</v>
      </c>
      <c r="B854" s="28" t="s">
        <v>665</v>
      </c>
      <c r="C854" s="318"/>
      <c r="D854" s="318"/>
      <c r="E854" s="318"/>
      <c r="F854" s="318"/>
    </row>
    <row r="855" spans="1:6">
      <c r="A855" s="28" t="s">
        <v>665</v>
      </c>
      <c r="B855" s="28" t="s">
        <v>665</v>
      </c>
      <c r="C855" s="318"/>
      <c r="D855" s="318"/>
      <c r="E855" s="318"/>
      <c r="F855" s="318"/>
    </row>
    <row r="856" spans="1:6">
      <c r="A856" s="28" t="s">
        <v>665</v>
      </c>
      <c r="B856" s="28" t="s">
        <v>665</v>
      </c>
      <c r="C856" s="318"/>
      <c r="D856" s="318"/>
      <c r="E856" s="318"/>
      <c r="F856" s="318"/>
    </row>
    <row r="857" spans="1:6">
      <c r="A857" s="28" t="s">
        <v>665</v>
      </c>
      <c r="B857" s="28" t="s">
        <v>665</v>
      </c>
      <c r="C857" s="318"/>
      <c r="D857" s="318"/>
      <c r="E857" s="318"/>
      <c r="F857" s="318"/>
    </row>
    <row r="858" spans="1:6">
      <c r="A858" s="28" t="s">
        <v>665</v>
      </c>
      <c r="B858" s="28" t="s">
        <v>665</v>
      </c>
      <c r="C858" s="318"/>
      <c r="D858" s="318"/>
      <c r="E858" s="318"/>
      <c r="F858" s="318"/>
    </row>
    <row r="859" spans="1:6">
      <c r="A859" s="28" t="s">
        <v>665</v>
      </c>
      <c r="B859" s="28" t="s">
        <v>665</v>
      </c>
      <c r="C859" s="318"/>
      <c r="D859" s="318"/>
      <c r="E859" s="318"/>
      <c r="F859" s="318"/>
    </row>
    <row r="860" spans="1:6">
      <c r="A860" s="28" t="s">
        <v>665</v>
      </c>
      <c r="B860" s="28" t="s">
        <v>665</v>
      </c>
      <c r="C860" s="318"/>
      <c r="D860" s="318"/>
      <c r="E860" s="318"/>
      <c r="F860" s="318"/>
    </row>
    <row r="861" spans="1:6">
      <c r="A861" s="28" t="s">
        <v>665</v>
      </c>
      <c r="B861" s="28" t="s">
        <v>665</v>
      </c>
      <c r="C861" s="318"/>
      <c r="D861" s="318"/>
      <c r="E861" s="318"/>
      <c r="F861" s="318"/>
    </row>
    <row r="862" spans="1:6">
      <c r="A862" s="28" t="s">
        <v>665</v>
      </c>
      <c r="B862" s="28" t="s">
        <v>665</v>
      </c>
      <c r="C862" s="318"/>
      <c r="D862" s="318"/>
      <c r="E862" s="318"/>
      <c r="F862" s="318"/>
    </row>
    <row r="863" spans="1:6">
      <c r="A863" s="28" t="s">
        <v>665</v>
      </c>
      <c r="B863" s="28" t="s">
        <v>665</v>
      </c>
      <c r="C863" s="318"/>
      <c r="D863" s="318"/>
      <c r="E863" s="318"/>
      <c r="F863" s="318"/>
    </row>
    <row r="864" spans="1:6">
      <c r="A864" s="28" t="s">
        <v>665</v>
      </c>
      <c r="B864" s="28" t="s">
        <v>665</v>
      </c>
      <c r="C864" s="318"/>
      <c r="D864" s="318"/>
      <c r="E864" s="318"/>
      <c r="F864" s="318"/>
    </row>
    <row r="865" spans="1:6">
      <c r="A865" s="28" t="s">
        <v>665</v>
      </c>
      <c r="B865" s="28" t="s">
        <v>665</v>
      </c>
      <c r="C865" s="318"/>
      <c r="D865" s="318"/>
      <c r="E865" s="318"/>
      <c r="F865" s="318"/>
    </row>
    <row r="866" spans="1:6">
      <c r="A866" s="28" t="s">
        <v>665</v>
      </c>
      <c r="B866" s="28" t="s">
        <v>665</v>
      </c>
      <c r="C866" s="318"/>
      <c r="D866" s="318"/>
      <c r="E866" s="318"/>
      <c r="F866" s="318"/>
    </row>
    <row r="867" spans="1:6">
      <c r="A867" s="28" t="s">
        <v>665</v>
      </c>
      <c r="B867" s="28" t="s">
        <v>665</v>
      </c>
      <c r="C867" s="318"/>
      <c r="D867" s="318"/>
      <c r="E867" s="318"/>
      <c r="F867" s="318"/>
    </row>
    <row r="868" spans="1:6">
      <c r="A868" s="28" t="s">
        <v>665</v>
      </c>
      <c r="B868" s="28" t="s">
        <v>665</v>
      </c>
      <c r="C868" s="318"/>
      <c r="D868" s="318"/>
      <c r="E868" s="318"/>
      <c r="F868" s="318"/>
    </row>
    <row r="869" spans="1:6">
      <c r="A869" s="28" t="s">
        <v>665</v>
      </c>
      <c r="B869" s="28" t="s">
        <v>665</v>
      </c>
      <c r="C869" s="318"/>
      <c r="D869" s="318"/>
      <c r="E869" s="318"/>
      <c r="F869" s="318"/>
    </row>
    <row r="870" spans="1:6">
      <c r="A870" s="28" t="s">
        <v>665</v>
      </c>
      <c r="B870" s="28" t="s">
        <v>665</v>
      </c>
      <c r="C870" s="318"/>
      <c r="D870" s="318"/>
      <c r="E870" s="318"/>
      <c r="F870" s="318"/>
    </row>
    <row r="871" spans="1:6">
      <c r="A871" s="28" t="s">
        <v>665</v>
      </c>
      <c r="B871" s="28" t="s">
        <v>665</v>
      </c>
      <c r="C871" s="318"/>
      <c r="D871" s="318"/>
      <c r="E871" s="318"/>
      <c r="F871" s="318"/>
    </row>
    <row r="872" spans="1:6">
      <c r="A872" s="28" t="s">
        <v>665</v>
      </c>
      <c r="B872" s="28" t="s">
        <v>665</v>
      </c>
      <c r="C872" s="318"/>
      <c r="D872" s="318"/>
      <c r="E872" s="318"/>
      <c r="F872" s="318"/>
    </row>
    <row r="873" spans="1:6">
      <c r="A873" s="28" t="s">
        <v>665</v>
      </c>
      <c r="B873" s="28" t="s">
        <v>665</v>
      </c>
      <c r="C873" s="318"/>
      <c r="D873" s="318"/>
      <c r="E873" s="318"/>
      <c r="F873" s="318"/>
    </row>
    <row r="874" spans="1:6">
      <c r="A874" s="28" t="s">
        <v>665</v>
      </c>
      <c r="B874" s="28" t="s">
        <v>665</v>
      </c>
      <c r="C874" s="318"/>
      <c r="D874" s="318"/>
      <c r="E874" s="318"/>
      <c r="F874" s="318"/>
    </row>
    <row r="875" spans="1:6">
      <c r="A875" s="28" t="s">
        <v>665</v>
      </c>
      <c r="B875" s="28" t="s">
        <v>665</v>
      </c>
      <c r="C875" s="318"/>
      <c r="D875" s="318"/>
      <c r="E875" s="318"/>
      <c r="F875" s="318"/>
    </row>
    <row r="876" spans="1:6">
      <c r="A876" s="28" t="s">
        <v>665</v>
      </c>
      <c r="B876" s="28" t="s">
        <v>665</v>
      </c>
      <c r="C876" s="318"/>
      <c r="D876" s="318"/>
      <c r="E876" s="318"/>
      <c r="F876" s="318"/>
    </row>
    <row r="877" spans="1:6">
      <c r="A877" s="28" t="s">
        <v>665</v>
      </c>
      <c r="B877" s="28" t="s">
        <v>665</v>
      </c>
      <c r="C877" s="318"/>
      <c r="D877" s="318"/>
      <c r="E877" s="318"/>
      <c r="F877" s="318"/>
    </row>
    <row r="878" spans="1:6">
      <c r="A878" s="28" t="s">
        <v>665</v>
      </c>
      <c r="B878" s="28" t="s">
        <v>665</v>
      </c>
      <c r="C878" s="318"/>
      <c r="D878" s="318"/>
      <c r="E878" s="318"/>
      <c r="F878" s="318"/>
    </row>
    <row r="879" spans="1:6">
      <c r="A879" s="28" t="s">
        <v>665</v>
      </c>
      <c r="B879" s="28" t="s">
        <v>665</v>
      </c>
      <c r="C879" s="318"/>
      <c r="D879" s="318"/>
      <c r="E879" s="318"/>
      <c r="F879" s="318"/>
    </row>
    <row r="880" spans="1:6">
      <c r="A880" s="28" t="s">
        <v>665</v>
      </c>
      <c r="B880" s="28" t="s">
        <v>665</v>
      </c>
      <c r="C880" s="318"/>
      <c r="D880" s="318"/>
      <c r="E880" s="318"/>
      <c r="F880" s="318"/>
    </row>
    <row r="881" spans="1:6">
      <c r="A881" s="28" t="s">
        <v>665</v>
      </c>
      <c r="B881" s="28" t="s">
        <v>665</v>
      </c>
      <c r="C881" s="318"/>
      <c r="D881" s="318"/>
      <c r="E881" s="318"/>
      <c r="F881" s="318"/>
    </row>
    <row r="882" spans="1:6">
      <c r="A882" s="28" t="s">
        <v>665</v>
      </c>
      <c r="B882" s="28" t="s">
        <v>665</v>
      </c>
      <c r="C882" s="318"/>
      <c r="D882" s="318"/>
      <c r="E882" s="318"/>
      <c r="F882" s="318"/>
    </row>
    <row r="883" spans="1:6">
      <c r="A883" s="28" t="s">
        <v>665</v>
      </c>
      <c r="B883" s="28" t="s">
        <v>665</v>
      </c>
      <c r="C883" s="318"/>
      <c r="D883" s="318"/>
      <c r="E883" s="318"/>
      <c r="F883" s="318"/>
    </row>
    <row r="884" spans="1:6">
      <c r="A884" s="28" t="s">
        <v>665</v>
      </c>
      <c r="B884" s="28" t="s">
        <v>665</v>
      </c>
      <c r="C884" s="318"/>
      <c r="D884" s="318"/>
      <c r="E884" s="318"/>
      <c r="F884" s="318"/>
    </row>
    <row r="885" spans="1:6">
      <c r="A885" s="28" t="s">
        <v>665</v>
      </c>
      <c r="B885" s="28" t="s">
        <v>665</v>
      </c>
      <c r="C885" s="318"/>
      <c r="D885" s="318"/>
      <c r="E885" s="318"/>
      <c r="F885" s="318"/>
    </row>
    <row r="886" spans="1:6">
      <c r="A886" s="28" t="s">
        <v>665</v>
      </c>
      <c r="B886" s="28" t="s">
        <v>665</v>
      </c>
      <c r="C886" s="318"/>
      <c r="D886" s="318"/>
      <c r="E886" s="318"/>
      <c r="F886" s="318"/>
    </row>
    <row r="887" spans="1:6">
      <c r="A887" s="28" t="s">
        <v>665</v>
      </c>
      <c r="B887" s="28" t="s">
        <v>665</v>
      </c>
      <c r="C887" s="318"/>
      <c r="D887" s="318"/>
      <c r="E887" s="318"/>
      <c r="F887" s="318"/>
    </row>
    <row r="888" spans="1:6">
      <c r="A888" s="28" t="s">
        <v>665</v>
      </c>
      <c r="B888" s="28" t="s">
        <v>665</v>
      </c>
      <c r="C888" s="318"/>
      <c r="D888" s="318"/>
      <c r="E888" s="318"/>
      <c r="F888" s="318"/>
    </row>
    <row r="889" spans="1:6">
      <c r="A889" s="28" t="s">
        <v>665</v>
      </c>
      <c r="B889" s="28" t="s">
        <v>665</v>
      </c>
      <c r="C889" s="318"/>
      <c r="D889" s="318"/>
      <c r="E889" s="318"/>
      <c r="F889" s="318"/>
    </row>
    <row r="890" spans="1:6">
      <c r="A890" s="28" t="s">
        <v>665</v>
      </c>
      <c r="B890" s="28" t="s">
        <v>665</v>
      </c>
      <c r="C890" s="318"/>
      <c r="D890" s="318"/>
      <c r="E890" s="318"/>
      <c r="F890" s="318"/>
    </row>
    <row r="891" spans="1:6">
      <c r="A891" s="28" t="s">
        <v>665</v>
      </c>
      <c r="B891" s="28" t="s">
        <v>665</v>
      </c>
      <c r="C891" s="318"/>
      <c r="D891" s="318"/>
      <c r="E891" s="318"/>
      <c r="F891" s="318"/>
    </row>
    <row r="892" spans="1:6">
      <c r="A892" s="28" t="s">
        <v>665</v>
      </c>
      <c r="B892" s="28" t="s">
        <v>665</v>
      </c>
      <c r="C892" s="318"/>
      <c r="D892" s="318"/>
      <c r="E892" s="318"/>
      <c r="F892" s="318"/>
    </row>
    <row r="893" spans="1:6">
      <c r="A893" s="28" t="s">
        <v>665</v>
      </c>
      <c r="B893" s="28" t="s">
        <v>665</v>
      </c>
      <c r="C893" s="318"/>
      <c r="D893" s="318"/>
      <c r="E893" s="318"/>
      <c r="F893" s="318"/>
    </row>
    <row r="894" spans="1:6">
      <c r="A894" s="28" t="s">
        <v>665</v>
      </c>
      <c r="B894" s="28" t="s">
        <v>665</v>
      </c>
      <c r="C894" s="318"/>
      <c r="D894" s="318"/>
      <c r="E894" s="318"/>
      <c r="F894" s="318"/>
    </row>
    <row r="895" spans="1:6">
      <c r="A895" s="28" t="s">
        <v>665</v>
      </c>
      <c r="B895" s="28" t="s">
        <v>665</v>
      </c>
      <c r="C895" s="318"/>
      <c r="D895" s="318"/>
      <c r="E895" s="318"/>
      <c r="F895" s="318"/>
    </row>
    <row r="896" spans="1:6">
      <c r="A896" s="28" t="s">
        <v>665</v>
      </c>
      <c r="B896" s="28" t="s">
        <v>665</v>
      </c>
      <c r="C896" s="318"/>
      <c r="D896" s="318"/>
      <c r="E896" s="318"/>
      <c r="F896" s="318"/>
    </row>
    <row r="897" spans="1:6">
      <c r="A897" s="28" t="s">
        <v>665</v>
      </c>
      <c r="B897" s="28" t="s">
        <v>665</v>
      </c>
      <c r="C897" s="318"/>
      <c r="D897" s="318"/>
      <c r="E897" s="318"/>
      <c r="F897" s="318"/>
    </row>
    <row r="898" spans="1:6">
      <c r="A898" s="28" t="s">
        <v>665</v>
      </c>
      <c r="B898" s="28" t="s">
        <v>665</v>
      </c>
      <c r="C898" s="318"/>
      <c r="D898" s="318"/>
      <c r="E898" s="318"/>
      <c r="F898" s="318"/>
    </row>
    <row r="899" spans="1:6">
      <c r="A899" s="28" t="s">
        <v>665</v>
      </c>
      <c r="B899" s="28" t="s">
        <v>665</v>
      </c>
      <c r="C899" s="318"/>
      <c r="D899" s="318"/>
      <c r="E899" s="318"/>
      <c r="F899" s="318"/>
    </row>
    <row r="900" spans="1:6">
      <c r="A900" s="28" t="s">
        <v>665</v>
      </c>
      <c r="B900" s="28" t="s">
        <v>665</v>
      </c>
      <c r="C900" s="318"/>
      <c r="D900" s="318"/>
      <c r="E900" s="318"/>
      <c r="F900" s="318"/>
    </row>
    <row r="901" spans="1:6">
      <c r="A901" s="28" t="s">
        <v>665</v>
      </c>
      <c r="B901" s="28" t="s">
        <v>665</v>
      </c>
      <c r="C901" s="318"/>
      <c r="D901" s="318"/>
      <c r="E901" s="318"/>
      <c r="F901" s="318"/>
    </row>
    <row r="902" spans="1:6">
      <c r="A902" s="28" t="s">
        <v>665</v>
      </c>
      <c r="B902" s="28" t="s">
        <v>665</v>
      </c>
      <c r="C902" s="318"/>
      <c r="D902" s="318"/>
      <c r="E902" s="318"/>
      <c r="F902" s="318"/>
    </row>
    <row r="903" spans="1:6">
      <c r="A903" s="28" t="s">
        <v>665</v>
      </c>
      <c r="B903" s="28" t="s">
        <v>665</v>
      </c>
      <c r="C903" s="318"/>
      <c r="D903" s="318"/>
      <c r="E903" s="318"/>
      <c r="F903" s="318"/>
    </row>
    <row r="904" spans="1:6">
      <c r="A904" s="28" t="s">
        <v>665</v>
      </c>
      <c r="B904" s="28" t="s">
        <v>665</v>
      </c>
      <c r="C904" s="318"/>
      <c r="D904" s="318"/>
      <c r="E904" s="318"/>
      <c r="F904" s="318"/>
    </row>
    <row r="905" spans="1:6">
      <c r="A905" s="28" t="s">
        <v>665</v>
      </c>
      <c r="B905" s="28" t="s">
        <v>665</v>
      </c>
      <c r="C905" s="318"/>
      <c r="D905" s="318"/>
      <c r="E905" s="318"/>
      <c r="F905" s="318"/>
    </row>
    <row r="906" spans="1:6">
      <c r="A906" s="28" t="s">
        <v>665</v>
      </c>
      <c r="B906" s="28" t="s">
        <v>665</v>
      </c>
      <c r="C906" s="318"/>
      <c r="D906" s="318"/>
      <c r="E906" s="318"/>
      <c r="F906" s="318"/>
    </row>
    <row r="907" spans="1:6">
      <c r="A907" s="28" t="s">
        <v>665</v>
      </c>
      <c r="B907" s="28" t="s">
        <v>665</v>
      </c>
      <c r="C907" s="318"/>
      <c r="D907" s="318"/>
      <c r="E907" s="318"/>
      <c r="F907" s="318"/>
    </row>
    <row r="908" spans="1:6">
      <c r="A908" s="28" t="s">
        <v>665</v>
      </c>
      <c r="B908" s="28" t="s">
        <v>665</v>
      </c>
      <c r="C908" s="318"/>
      <c r="D908" s="318"/>
      <c r="E908" s="318"/>
      <c r="F908" s="318"/>
    </row>
    <row r="909" spans="1:6">
      <c r="A909" s="28" t="s">
        <v>665</v>
      </c>
      <c r="B909" s="28" t="s">
        <v>665</v>
      </c>
      <c r="C909" s="318"/>
      <c r="D909" s="318"/>
      <c r="E909" s="318"/>
      <c r="F909" s="318"/>
    </row>
    <row r="910" spans="1:6">
      <c r="A910" s="28" t="s">
        <v>665</v>
      </c>
      <c r="B910" s="28" t="s">
        <v>665</v>
      </c>
      <c r="C910" s="318"/>
      <c r="D910" s="318"/>
      <c r="E910" s="318"/>
      <c r="F910" s="318"/>
    </row>
    <row r="911" spans="1:6">
      <c r="A911" s="28" t="s">
        <v>665</v>
      </c>
      <c r="B911" s="28" t="s">
        <v>665</v>
      </c>
      <c r="C911" s="318"/>
      <c r="D911" s="318"/>
      <c r="E911" s="318"/>
      <c r="F911" s="318"/>
    </row>
    <row r="912" spans="1:6">
      <c r="A912" s="28" t="s">
        <v>665</v>
      </c>
      <c r="B912" s="28" t="s">
        <v>665</v>
      </c>
      <c r="C912" s="318"/>
      <c r="D912" s="318"/>
      <c r="E912" s="318"/>
      <c r="F912" s="318"/>
    </row>
    <row r="913" spans="1:6">
      <c r="A913" s="28" t="s">
        <v>665</v>
      </c>
      <c r="B913" s="28" t="s">
        <v>665</v>
      </c>
      <c r="C913" s="318"/>
      <c r="D913" s="318"/>
      <c r="E913" s="318"/>
      <c r="F913" s="318"/>
    </row>
    <row r="914" spans="1:6">
      <c r="A914" s="28" t="s">
        <v>665</v>
      </c>
      <c r="B914" s="28" t="s">
        <v>665</v>
      </c>
      <c r="C914" s="318"/>
      <c r="D914" s="318"/>
      <c r="E914" s="318"/>
      <c r="F914" s="318"/>
    </row>
    <row r="915" spans="1:6">
      <c r="A915" s="28" t="s">
        <v>665</v>
      </c>
      <c r="B915" s="28" t="s">
        <v>665</v>
      </c>
      <c r="C915" s="318"/>
      <c r="D915" s="318"/>
      <c r="E915" s="318"/>
      <c r="F915" s="318"/>
    </row>
    <row r="916" spans="1:6">
      <c r="A916" s="28" t="s">
        <v>665</v>
      </c>
      <c r="B916" s="28" t="s">
        <v>665</v>
      </c>
      <c r="C916" s="318"/>
      <c r="D916" s="318"/>
      <c r="E916" s="318"/>
      <c r="F916" s="318"/>
    </row>
    <row r="917" spans="1:6">
      <c r="A917" s="28" t="s">
        <v>665</v>
      </c>
      <c r="B917" s="28" t="s">
        <v>665</v>
      </c>
      <c r="C917" s="318"/>
      <c r="D917" s="318"/>
      <c r="E917" s="318"/>
      <c r="F917" s="318"/>
    </row>
    <row r="918" spans="1:6">
      <c r="A918" s="28" t="s">
        <v>665</v>
      </c>
      <c r="B918" s="28" t="s">
        <v>665</v>
      </c>
      <c r="C918" s="318"/>
      <c r="D918" s="318"/>
      <c r="E918" s="318"/>
      <c r="F918" s="318"/>
    </row>
    <row r="919" spans="1:6">
      <c r="A919" s="28" t="s">
        <v>665</v>
      </c>
      <c r="B919" s="28" t="s">
        <v>665</v>
      </c>
      <c r="C919" s="318"/>
      <c r="D919" s="318"/>
      <c r="E919" s="318"/>
      <c r="F919" s="318"/>
    </row>
    <row r="920" spans="1:6">
      <c r="A920" s="28" t="s">
        <v>665</v>
      </c>
      <c r="B920" s="28" t="s">
        <v>665</v>
      </c>
      <c r="C920" s="318"/>
      <c r="D920" s="318"/>
      <c r="E920" s="318"/>
      <c r="F920" s="318"/>
    </row>
    <row r="921" spans="1:6">
      <c r="A921" s="28" t="s">
        <v>665</v>
      </c>
      <c r="B921" s="28" t="s">
        <v>665</v>
      </c>
      <c r="C921" s="318"/>
      <c r="D921" s="318"/>
      <c r="E921" s="318"/>
      <c r="F921" s="318"/>
    </row>
    <row r="922" spans="1:6">
      <c r="A922" s="28" t="s">
        <v>665</v>
      </c>
      <c r="B922" s="28" t="s">
        <v>665</v>
      </c>
      <c r="C922" s="318"/>
      <c r="D922" s="318"/>
      <c r="E922" s="318"/>
      <c r="F922" s="318"/>
    </row>
    <row r="923" spans="1:6">
      <c r="A923" s="28" t="s">
        <v>665</v>
      </c>
      <c r="B923" s="28" t="s">
        <v>665</v>
      </c>
      <c r="C923" s="318"/>
      <c r="D923" s="318"/>
      <c r="E923" s="318"/>
      <c r="F923" s="318"/>
    </row>
    <row r="924" spans="1:6">
      <c r="A924" s="28" t="s">
        <v>665</v>
      </c>
      <c r="B924" s="28" t="s">
        <v>665</v>
      </c>
      <c r="C924" s="318"/>
      <c r="D924" s="318"/>
      <c r="E924" s="318"/>
      <c r="F924" s="318"/>
    </row>
    <row r="925" spans="1:6">
      <c r="A925" s="28" t="s">
        <v>665</v>
      </c>
      <c r="B925" s="28" t="s">
        <v>665</v>
      </c>
      <c r="C925" s="318"/>
      <c r="D925" s="318"/>
      <c r="E925" s="318"/>
      <c r="F925" s="318"/>
    </row>
    <row r="926" spans="1:6">
      <c r="A926" s="28" t="s">
        <v>665</v>
      </c>
      <c r="B926" s="28" t="s">
        <v>665</v>
      </c>
      <c r="C926" s="318"/>
      <c r="D926" s="318"/>
      <c r="E926" s="318"/>
      <c r="F926" s="318"/>
    </row>
    <row r="927" spans="1:6">
      <c r="A927" s="28" t="s">
        <v>665</v>
      </c>
      <c r="B927" s="28" t="s">
        <v>665</v>
      </c>
      <c r="C927" s="318"/>
      <c r="D927" s="318"/>
      <c r="E927" s="318"/>
      <c r="F927" s="318"/>
    </row>
    <row r="928" spans="1:6">
      <c r="A928" s="28" t="s">
        <v>665</v>
      </c>
      <c r="B928" s="28" t="s">
        <v>665</v>
      </c>
      <c r="C928" s="318"/>
      <c r="D928" s="318"/>
      <c r="E928" s="318"/>
      <c r="F928" s="318"/>
    </row>
    <row r="929" spans="1:6">
      <c r="A929" s="28" t="s">
        <v>665</v>
      </c>
      <c r="B929" s="28" t="s">
        <v>665</v>
      </c>
      <c r="C929" s="318"/>
      <c r="D929" s="318"/>
      <c r="E929" s="318"/>
      <c r="F929" s="318"/>
    </row>
    <row r="930" spans="1:6">
      <c r="A930" s="28" t="s">
        <v>665</v>
      </c>
      <c r="B930" s="28" t="s">
        <v>665</v>
      </c>
      <c r="C930" s="318"/>
      <c r="D930" s="318"/>
      <c r="E930" s="318"/>
      <c r="F930" s="318"/>
    </row>
    <row r="931" spans="1:6">
      <c r="A931" s="28" t="s">
        <v>665</v>
      </c>
      <c r="B931" s="28" t="s">
        <v>665</v>
      </c>
      <c r="C931" s="318"/>
      <c r="D931" s="318"/>
      <c r="E931" s="318"/>
      <c r="F931" s="318"/>
    </row>
    <row r="932" spans="1:6">
      <c r="A932" s="28" t="s">
        <v>665</v>
      </c>
      <c r="B932" s="28" t="s">
        <v>665</v>
      </c>
      <c r="C932" s="318"/>
      <c r="D932" s="318"/>
      <c r="E932" s="318"/>
      <c r="F932" s="318"/>
    </row>
    <row r="933" spans="1:6">
      <c r="A933" s="28" t="s">
        <v>665</v>
      </c>
      <c r="B933" s="28" t="s">
        <v>665</v>
      </c>
      <c r="C933" s="318"/>
      <c r="D933" s="318"/>
      <c r="E933" s="318"/>
      <c r="F933" s="318"/>
    </row>
    <row r="934" spans="1:6">
      <c r="A934" s="28" t="s">
        <v>665</v>
      </c>
      <c r="B934" s="28" t="s">
        <v>665</v>
      </c>
      <c r="C934" s="318"/>
      <c r="D934" s="318"/>
      <c r="E934" s="318"/>
      <c r="F934" s="318"/>
    </row>
    <row r="935" spans="1:6">
      <c r="A935" s="28" t="s">
        <v>665</v>
      </c>
      <c r="B935" s="28" t="s">
        <v>665</v>
      </c>
      <c r="C935" s="318"/>
      <c r="D935" s="318"/>
      <c r="E935" s="318"/>
      <c r="F935" s="318"/>
    </row>
    <row r="936" spans="1:6">
      <c r="A936" s="28" t="s">
        <v>665</v>
      </c>
      <c r="B936" s="28" t="s">
        <v>665</v>
      </c>
      <c r="C936" s="318"/>
      <c r="D936" s="318"/>
      <c r="E936" s="318"/>
      <c r="F936" s="318"/>
    </row>
    <row r="937" spans="1:6">
      <c r="A937" s="28" t="s">
        <v>665</v>
      </c>
      <c r="B937" s="28" t="s">
        <v>665</v>
      </c>
      <c r="C937" s="318"/>
      <c r="D937" s="318"/>
      <c r="E937" s="318"/>
      <c r="F937" s="318"/>
    </row>
    <row r="938" spans="1:6">
      <c r="A938" s="28" t="s">
        <v>665</v>
      </c>
      <c r="B938" s="28" t="s">
        <v>665</v>
      </c>
      <c r="C938" s="318"/>
      <c r="D938" s="318"/>
      <c r="E938" s="318"/>
      <c r="F938" s="318"/>
    </row>
    <row r="939" spans="1:6">
      <c r="A939" s="28" t="s">
        <v>665</v>
      </c>
      <c r="B939" s="28" t="s">
        <v>665</v>
      </c>
      <c r="C939" s="318"/>
      <c r="D939" s="318"/>
      <c r="E939" s="318"/>
      <c r="F939" s="318"/>
    </row>
    <row r="940" spans="1:6">
      <c r="A940" s="28" t="s">
        <v>665</v>
      </c>
      <c r="B940" s="28" t="s">
        <v>665</v>
      </c>
      <c r="C940" s="318"/>
      <c r="D940" s="318"/>
      <c r="E940" s="318"/>
      <c r="F940" s="318"/>
    </row>
    <row r="941" spans="1:6">
      <c r="A941" s="28" t="s">
        <v>665</v>
      </c>
      <c r="B941" s="28" t="s">
        <v>665</v>
      </c>
      <c r="C941" s="318"/>
      <c r="D941" s="318"/>
      <c r="E941" s="318"/>
      <c r="F941" s="318"/>
    </row>
    <row r="942" spans="1:6">
      <c r="A942" s="28" t="s">
        <v>665</v>
      </c>
      <c r="B942" s="28" t="s">
        <v>665</v>
      </c>
      <c r="C942" s="318"/>
      <c r="D942" s="318"/>
      <c r="E942" s="318"/>
      <c r="F942" s="318"/>
    </row>
    <row r="943" spans="1:6">
      <c r="A943" s="28" t="s">
        <v>665</v>
      </c>
      <c r="B943" s="28" t="s">
        <v>665</v>
      </c>
      <c r="C943" s="318"/>
      <c r="D943" s="318"/>
      <c r="E943" s="318"/>
      <c r="F943" s="318"/>
    </row>
    <row r="944" spans="1:6">
      <c r="A944" s="28" t="s">
        <v>665</v>
      </c>
      <c r="B944" s="28" t="s">
        <v>665</v>
      </c>
      <c r="C944" s="318"/>
      <c r="D944" s="318"/>
      <c r="E944" s="318"/>
      <c r="F944" s="318"/>
    </row>
    <row r="945" spans="1:6">
      <c r="A945" s="28" t="s">
        <v>665</v>
      </c>
      <c r="B945" s="28" t="s">
        <v>665</v>
      </c>
      <c r="C945" s="318"/>
      <c r="D945" s="318"/>
      <c r="E945" s="318"/>
      <c r="F945" s="318"/>
    </row>
    <row r="946" spans="1:6">
      <c r="A946" s="28" t="s">
        <v>665</v>
      </c>
      <c r="B946" s="28" t="s">
        <v>665</v>
      </c>
      <c r="C946" s="318"/>
      <c r="D946" s="318"/>
      <c r="E946" s="318"/>
      <c r="F946" s="318"/>
    </row>
    <row r="947" spans="1:6">
      <c r="A947" s="28" t="s">
        <v>665</v>
      </c>
      <c r="B947" s="28" t="s">
        <v>665</v>
      </c>
      <c r="C947" s="318"/>
      <c r="D947" s="318"/>
      <c r="E947" s="318"/>
      <c r="F947" s="318"/>
    </row>
    <row r="948" spans="1:6">
      <c r="A948" s="28" t="s">
        <v>665</v>
      </c>
      <c r="B948" s="28" t="s">
        <v>665</v>
      </c>
      <c r="C948" s="318"/>
      <c r="D948" s="318"/>
      <c r="E948" s="318"/>
      <c r="F948" s="318"/>
    </row>
    <row r="949" spans="1:6">
      <c r="A949" s="28" t="s">
        <v>665</v>
      </c>
      <c r="B949" s="28" t="s">
        <v>665</v>
      </c>
      <c r="C949" s="318"/>
      <c r="D949" s="318"/>
      <c r="E949" s="318"/>
      <c r="F949" s="318"/>
    </row>
    <row r="950" spans="1:6">
      <c r="A950" s="28" t="s">
        <v>665</v>
      </c>
      <c r="B950" s="28" t="s">
        <v>665</v>
      </c>
      <c r="C950" s="318"/>
      <c r="D950" s="318"/>
      <c r="E950" s="318"/>
      <c r="F950" s="318"/>
    </row>
    <row r="951" spans="1:6">
      <c r="A951" s="28" t="s">
        <v>665</v>
      </c>
      <c r="B951" s="28" t="s">
        <v>665</v>
      </c>
      <c r="C951" s="318"/>
      <c r="D951" s="318"/>
      <c r="E951" s="318"/>
      <c r="F951" s="318"/>
    </row>
    <row r="952" spans="1:6">
      <c r="A952" s="28" t="s">
        <v>665</v>
      </c>
      <c r="B952" s="28" t="s">
        <v>665</v>
      </c>
      <c r="C952" s="318"/>
      <c r="D952" s="318"/>
      <c r="E952" s="318"/>
      <c r="F952" s="318"/>
    </row>
    <row r="953" spans="1:6">
      <c r="A953" s="28" t="s">
        <v>665</v>
      </c>
      <c r="B953" s="28" t="s">
        <v>665</v>
      </c>
      <c r="C953" s="318"/>
      <c r="D953" s="318"/>
      <c r="E953" s="318"/>
      <c r="F953" s="318"/>
    </row>
    <row r="954" spans="1:6">
      <c r="A954" s="28" t="s">
        <v>665</v>
      </c>
      <c r="B954" s="28" t="s">
        <v>665</v>
      </c>
      <c r="C954" s="318"/>
      <c r="D954" s="318"/>
      <c r="E954" s="318"/>
      <c r="F954" s="318"/>
    </row>
    <row r="955" spans="1:6">
      <c r="A955" s="28" t="s">
        <v>665</v>
      </c>
      <c r="B955" s="28" t="s">
        <v>665</v>
      </c>
      <c r="C955" s="318"/>
      <c r="D955" s="318"/>
      <c r="E955" s="318"/>
      <c r="F955" s="318"/>
    </row>
    <row r="956" spans="1:6">
      <c r="A956" s="28" t="s">
        <v>665</v>
      </c>
      <c r="B956" s="28" t="s">
        <v>665</v>
      </c>
      <c r="C956" s="318"/>
      <c r="D956" s="318"/>
      <c r="E956" s="318"/>
      <c r="F956" s="318"/>
    </row>
    <row r="957" spans="1:6">
      <c r="A957" s="28" t="s">
        <v>665</v>
      </c>
      <c r="B957" s="28" t="s">
        <v>665</v>
      </c>
      <c r="C957" s="318"/>
      <c r="D957" s="318"/>
      <c r="E957" s="318"/>
      <c r="F957" s="318"/>
    </row>
    <row r="958" spans="1:6">
      <c r="A958" s="28" t="s">
        <v>665</v>
      </c>
      <c r="B958" s="28" t="s">
        <v>665</v>
      </c>
      <c r="C958" s="318"/>
      <c r="D958" s="318"/>
      <c r="E958" s="318"/>
      <c r="F958" s="318"/>
    </row>
    <row r="959" spans="1:6">
      <c r="A959" s="28" t="s">
        <v>665</v>
      </c>
      <c r="B959" s="28" t="s">
        <v>665</v>
      </c>
      <c r="C959" s="318"/>
      <c r="D959" s="318"/>
      <c r="E959" s="318"/>
      <c r="F959" s="318"/>
    </row>
    <row r="960" spans="1:6">
      <c r="A960" s="28" t="s">
        <v>665</v>
      </c>
      <c r="B960" s="28" t="s">
        <v>665</v>
      </c>
      <c r="C960" s="318"/>
      <c r="D960" s="318"/>
      <c r="E960" s="318"/>
      <c r="F960" s="318"/>
    </row>
    <row r="961" spans="1:6">
      <c r="A961" s="28" t="s">
        <v>665</v>
      </c>
      <c r="B961" s="28" t="s">
        <v>665</v>
      </c>
      <c r="C961" s="318"/>
      <c r="D961" s="318"/>
      <c r="E961" s="318"/>
      <c r="F961" s="318"/>
    </row>
    <row r="962" spans="1:6">
      <c r="A962" s="28" t="s">
        <v>665</v>
      </c>
      <c r="B962" s="28" t="s">
        <v>665</v>
      </c>
      <c r="C962" s="318"/>
      <c r="D962" s="318"/>
      <c r="E962" s="318"/>
      <c r="F962" s="318"/>
    </row>
    <row r="963" spans="1:6">
      <c r="A963" s="28" t="s">
        <v>665</v>
      </c>
      <c r="B963" s="28" t="s">
        <v>665</v>
      </c>
      <c r="C963" s="318"/>
      <c r="D963" s="318"/>
      <c r="E963" s="318"/>
      <c r="F963" s="318"/>
    </row>
    <row r="964" spans="1:6">
      <c r="A964" s="28" t="s">
        <v>665</v>
      </c>
      <c r="B964" s="28" t="s">
        <v>665</v>
      </c>
      <c r="C964" s="318"/>
      <c r="D964" s="318"/>
      <c r="E964" s="318"/>
      <c r="F964" s="318"/>
    </row>
    <row r="965" spans="1:6">
      <c r="A965" s="28" t="s">
        <v>665</v>
      </c>
      <c r="B965" s="28" t="s">
        <v>665</v>
      </c>
      <c r="C965" s="318"/>
      <c r="D965" s="318"/>
      <c r="E965" s="318"/>
      <c r="F965" s="318"/>
    </row>
    <row r="966" spans="1:6">
      <c r="A966" s="28" t="s">
        <v>665</v>
      </c>
      <c r="B966" s="28" t="s">
        <v>665</v>
      </c>
      <c r="C966" s="318"/>
      <c r="D966" s="318"/>
      <c r="E966" s="318"/>
      <c r="F966" s="318"/>
    </row>
    <row r="967" spans="1:6">
      <c r="A967" s="28" t="s">
        <v>665</v>
      </c>
      <c r="B967" s="28" t="s">
        <v>665</v>
      </c>
      <c r="C967" s="318"/>
      <c r="D967" s="318"/>
      <c r="E967" s="318"/>
      <c r="F967" s="318"/>
    </row>
    <row r="968" spans="1:6">
      <c r="A968" s="28" t="s">
        <v>665</v>
      </c>
      <c r="B968" s="28" t="s">
        <v>665</v>
      </c>
      <c r="C968" s="318"/>
      <c r="D968" s="318"/>
      <c r="E968" s="318"/>
      <c r="F968" s="318"/>
    </row>
    <row r="969" spans="1:6">
      <c r="A969" s="28" t="s">
        <v>665</v>
      </c>
      <c r="B969" s="28" t="s">
        <v>665</v>
      </c>
      <c r="C969" s="318"/>
      <c r="D969" s="318"/>
      <c r="E969" s="318"/>
      <c r="F969" s="318"/>
    </row>
    <row r="970" spans="1:6">
      <c r="A970" s="28" t="s">
        <v>665</v>
      </c>
      <c r="B970" s="28" t="s">
        <v>665</v>
      </c>
      <c r="C970" s="318"/>
      <c r="D970" s="318"/>
      <c r="E970" s="318"/>
      <c r="F970" s="318"/>
    </row>
    <row r="971" spans="1:6">
      <c r="A971" s="28" t="s">
        <v>665</v>
      </c>
      <c r="B971" s="28" t="s">
        <v>665</v>
      </c>
      <c r="C971" s="318"/>
      <c r="D971" s="318"/>
      <c r="E971" s="318"/>
      <c r="F971" s="318"/>
    </row>
    <row r="972" spans="1:6">
      <c r="A972" s="28" t="s">
        <v>665</v>
      </c>
      <c r="B972" s="28" t="s">
        <v>665</v>
      </c>
      <c r="C972" s="318"/>
      <c r="D972" s="318"/>
      <c r="E972" s="318"/>
      <c r="F972" s="318"/>
    </row>
    <row r="973" spans="1:6">
      <c r="A973" s="28" t="s">
        <v>665</v>
      </c>
      <c r="B973" s="28" t="s">
        <v>665</v>
      </c>
      <c r="C973" s="318"/>
      <c r="D973" s="318"/>
      <c r="E973" s="318"/>
      <c r="F973" s="318"/>
    </row>
    <row r="974" spans="1:6">
      <c r="A974" s="28" t="s">
        <v>665</v>
      </c>
      <c r="B974" s="28" t="s">
        <v>665</v>
      </c>
      <c r="C974" s="318"/>
      <c r="D974" s="318"/>
      <c r="E974" s="318"/>
      <c r="F974" s="318"/>
    </row>
    <row r="975" spans="1:6">
      <c r="A975" s="28" t="s">
        <v>665</v>
      </c>
      <c r="B975" s="28" t="s">
        <v>665</v>
      </c>
      <c r="C975" s="318"/>
      <c r="D975" s="318"/>
      <c r="E975" s="318"/>
      <c r="F975" s="318"/>
    </row>
    <row r="976" spans="1:6">
      <c r="A976" s="28" t="s">
        <v>665</v>
      </c>
      <c r="B976" s="28" t="s">
        <v>665</v>
      </c>
      <c r="C976" s="318"/>
      <c r="D976" s="318"/>
      <c r="E976" s="318"/>
      <c r="F976" s="318"/>
    </row>
    <row r="977" spans="1:6">
      <c r="A977" s="28" t="s">
        <v>665</v>
      </c>
      <c r="B977" s="28" t="s">
        <v>665</v>
      </c>
      <c r="C977" s="318"/>
      <c r="D977" s="318"/>
      <c r="E977" s="318"/>
      <c r="F977" s="318"/>
    </row>
    <row r="978" spans="1:6">
      <c r="A978" s="28" t="s">
        <v>665</v>
      </c>
      <c r="B978" s="28" t="s">
        <v>665</v>
      </c>
      <c r="C978" s="318"/>
      <c r="D978" s="318"/>
      <c r="E978" s="318"/>
      <c r="F978" s="318"/>
    </row>
    <row r="979" spans="1:6">
      <c r="A979" s="28" t="s">
        <v>665</v>
      </c>
      <c r="B979" s="28" t="s">
        <v>665</v>
      </c>
      <c r="C979" s="318"/>
      <c r="D979" s="318"/>
      <c r="E979" s="318"/>
      <c r="F979" s="318"/>
    </row>
    <row r="980" spans="1:6">
      <c r="A980" s="28" t="s">
        <v>665</v>
      </c>
      <c r="B980" s="28" t="s">
        <v>665</v>
      </c>
      <c r="C980" s="318"/>
      <c r="D980" s="318"/>
      <c r="E980" s="318"/>
      <c r="F980" s="318"/>
    </row>
    <row r="981" spans="1:6">
      <c r="A981" s="28" t="s">
        <v>665</v>
      </c>
      <c r="B981" s="28" t="s">
        <v>665</v>
      </c>
      <c r="C981" s="318"/>
      <c r="D981" s="318"/>
      <c r="E981" s="318"/>
      <c r="F981" s="318"/>
    </row>
    <row r="982" spans="1:6">
      <c r="A982" s="28" t="s">
        <v>665</v>
      </c>
      <c r="B982" s="28" t="s">
        <v>665</v>
      </c>
      <c r="C982" s="318"/>
      <c r="D982" s="318"/>
      <c r="E982" s="318"/>
      <c r="F982" s="318"/>
    </row>
    <row r="983" spans="1:6">
      <c r="A983" s="28" t="s">
        <v>665</v>
      </c>
      <c r="B983" s="28" t="s">
        <v>665</v>
      </c>
      <c r="C983" s="318"/>
      <c r="D983" s="318"/>
      <c r="E983" s="318"/>
      <c r="F983" s="318"/>
    </row>
    <row r="984" spans="1:6">
      <c r="A984" s="28" t="s">
        <v>665</v>
      </c>
      <c r="B984" s="28" t="s">
        <v>665</v>
      </c>
      <c r="C984" s="318"/>
      <c r="D984" s="318"/>
      <c r="E984" s="318"/>
      <c r="F984" s="318"/>
    </row>
    <row r="985" spans="1:6">
      <c r="A985" s="28" t="s">
        <v>665</v>
      </c>
      <c r="B985" s="28" t="s">
        <v>665</v>
      </c>
      <c r="C985" s="318"/>
      <c r="D985" s="318"/>
      <c r="E985" s="318"/>
      <c r="F985" s="318"/>
    </row>
    <row r="986" spans="1:6">
      <c r="A986" s="28" t="s">
        <v>665</v>
      </c>
      <c r="B986" s="28" t="s">
        <v>665</v>
      </c>
      <c r="C986" s="318"/>
      <c r="D986" s="318"/>
      <c r="E986" s="318"/>
      <c r="F986" s="318"/>
    </row>
    <row r="987" spans="1:6">
      <c r="A987" s="28" t="s">
        <v>665</v>
      </c>
      <c r="B987" s="28" t="s">
        <v>665</v>
      </c>
      <c r="C987" s="318"/>
      <c r="D987" s="318"/>
      <c r="E987" s="318"/>
      <c r="F987" s="318"/>
    </row>
    <row r="988" spans="1:6">
      <c r="A988" s="28" t="s">
        <v>665</v>
      </c>
      <c r="B988" s="28" t="s">
        <v>665</v>
      </c>
      <c r="C988" s="318"/>
      <c r="D988" s="318"/>
      <c r="E988" s="318"/>
      <c r="F988" s="318"/>
    </row>
    <row r="989" spans="1:6">
      <c r="A989" s="28" t="s">
        <v>665</v>
      </c>
      <c r="B989" s="28" t="s">
        <v>665</v>
      </c>
      <c r="C989" s="318"/>
      <c r="D989" s="318"/>
      <c r="E989" s="318"/>
      <c r="F989" s="318"/>
    </row>
    <row r="990" spans="1:6">
      <c r="A990" s="28" t="s">
        <v>665</v>
      </c>
      <c r="B990" s="28" t="s">
        <v>665</v>
      </c>
      <c r="C990" s="318"/>
      <c r="D990" s="318"/>
      <c r="E990" s="318"/>
      <c r="F990" s="318"/>
    </row>
    <row r="991" spans="1:6">
      <c r="A991" s="28" t="s">
        <v>665</v>
      </c>
      <c r="B991" s="28" t="s">
        <v>665</v>
      </c>
      <c r="C991" s="318"/>
      <c r="D991" s="318"/>
      <c r="E991" s="318"/>
      <c r="F991" s="318"/>
    </row>
    <row r="992" spans="1:6">
      <c r="A992" s="28" t="s">
        <v>665</v>
      </c>
      <c r="B992" s="28" t="s">
        <v>665</v>
      </c>
      <c r="C992" s="318"/>
      <c r="D992" s="318"/>
      <c r="E992" s="318"/>
      <c r="F992" s="318"/>
    </row>
    <row r="993" spans="1:6">
      <c r="A993" s="28" t="s">
        <v>665</v>
      </c>
      <c r="B993" s="28" t="s">
        <v>665</v>
      </c>
      <c r="C993" s="318"/>
      <c r="D993" s="318"/>
      <c r="E993" s="318"/>
      <c r="F993" s="318"/>
    </row>
    <row r="994" spans="1:6">
      <c r="A994" s="28" t="s">
        <v>665</v>
      </c>
      <c r="B994" s="28" t="s">
        <v>665</v>
      </c>
      <c r="C994" s="318"/>
      <c r="D994" s="318"/>
      <c r="E994" s="318"/>
      <c r="F994" s="318"/>
    </row>
    <row r="995" spans="1:6">
      <c r="A995" s="28" t="s">
        <v>665</v>
      </c>
      <c r="B995" s="28" t="s">
        <v>665</v>
      </c>
      <c r="C995" s="318"/>
      <c r="D995" s="318"/>
      <c r="E995" s="318"/>
      <c r="F995" s="318"/>
    </row>
    <row r="996" spans="1:6">
      <c r="A996" s="28" t="s">
        <v>665</v>
      </c>
      <c r="B996" s="28" t="s">
        <v>665</v>
      </c>
      <c r="C996" s="318"/>
      <c r="D996" s="318"/>
      <c r="E996" s="318"/>
      <c r="F996" s="318"/>
    </row>
    <row r="997" spans="1:6">
      <c r="A997" s="28" t="s">
        <v>665</v>
      </c>
      <c r="B997" s="28" t="s">
        <v>665</v>
      </c>
      <c r="C997" s="318"/>
      <c r="D997" s="318"/>
      <c r="E997" s="318"/>
      <c r="F997" s="318"/>
    </row>
    <row r="998" spans="1:6">
      <c r="A998" s="28" t="s">
        <v>665</v>
      </c>
      <c r="B998" s="28" t="s">
        <v>665</v>
      </c>
      <c r="C998" s="318"/>
      <c r="D998" s="318"/>
      <c r="E998" s="318"/>
      <c r="F998" s="318"/>
    </row>
    <row r="999" spans="1:6">
      <c r="A999" s="28" t="s">
        <v>665</v>
      </c>
      <c r="B999" s="28" t="s">
        <v>665</v>
      </c>
      <c r="C999" s="318"/>
      <c r="D999" s="318"/>
      <c r="E999" s="318"/>
      <c r="F999" s="318"/>
    </row>
    <row r="1000" spans="1:6">
      <c r="A1000" s="28" t="s">
        <v>665</v>
      </c>
      <c r="B1000" s="28" t="s">
        <v>665</v>
      </c>
      <c r="C1000" s="318"/>
      <c r="D1000" s="318"/>
      <c r="E1000" s="318"/>
      <c r="F1000" s="318"/>
    </row>
  </sheetData>
  <sheetProtection sheet="1" objects="1" scenarios="1"/>
  <customSheetViews>
    <customSheetView guid="{79DDD4E7-9D7E-4DB1-8CF2-A4585956C95E}" hiddenColumns="1">
      <pane xSplit="6" ySplit="5" topLeftCell="Q242" activePane="bottomRight" state="frozen"/>
      <selection pane="bottomRight" activeCell="T252" sqref="T252"/>
      <pageMargins left="0.7" right="0.7" top="0.75" bottom="0.75" header="0.3" footer="0.3"/>
      <pageSetup paperSize="9" orientation="portrait" r:id="rId1"/>
    </customSheetView>
    <customSheetView guid="{26E29FAD-4C38-440F-A6BD-27FB5DA72984}" hiddenColumns="1">
      <pane xSplit="6" ySplit="5" topLeftCell="L242" activePane="bottomRight" state="frozen"/>
      <selection pane="bottomRight" activeCell="L264" sqref="L264"/>
      <pageMargins left="0.7" right="0.7" top="0.75" bottom="0.75" header="0.3" footer="0.3"/>
      <pageSetup paperSize="9" orientation="portrait" r:id="rId2"/>
    </customSheetView>
  </customSheetViews>
  <conditionalFormatting sqref="Q259:Q267">
    <cfRule type="cellIs" dxfId="23" priority="8" operator="notEqual">
      <formula>0</formula>
    </cfRule>
  </conditionalFormatting>
  <conditionalFormatting sqref="AA259:AA267">
    <cfRule type="cellIs" dxfId="22" priority="7" operator="notEqual">
      <formula>0</formula>
    </cfRule>
  </conditionalFormatting>
  <conditionalFormatting sqref="AI259:AI267">
    <cfRule type="cellIs" dxfId="21" priority="6" operator="notEqual">
      <formula>0</formula>
    </cfRule>
  </conditionalFormatting>
  <conditionalFormatting sqref="AL259:AL267">
    <cfRule type="cellIs" dxfId="20" priority="5" operator="notEqual">
      <formula>0</formula>
    </cfRule>
  </conditionalFormatting>
  <conditionalFormatting sqref="AS259:AS267">
    <cfRule type="cellIs" dxfId="19" priority="4" operator="notEqual">
      <formula>0</formula>
    </cfRule>
  </conditionalFormatting>
  <conditionalFormatting sqref="BA259:BA267">
    <cfRule type="cellIs" dxfId="18" priority="3" operator="notEqual">
      <formula>0</formula>
    </cfRule>
  </conditionalFormatting>
  <conditionalFormatting sqref="BG259:BG267">
    <cfRule type="cellIs" dxfId="17" priority="2" operator="notEqual">
      <formula>0</formula>
    </cfRule>
  </conditionalFormatting>
  <conditionalFormatting sqref="CU259:CU267">
    <cfRule type="cellIs" dxfId="16" priority="1" operator="notEqual">
      <formula>0</formula>
    </cfRule>
  </conditionalFormatting>
  <dataValidations count="4">
    <dataValidation type="list" allowBlank="1" showInputMessage="1" showErrorMessage="1" sqref="F6:F1000">
      <formula1>FY_Months</formula1>
    </dataValidation>
    <dataValidation type="list" allowBlank="1" showInputMessage="1" showErrorMessage="1" sqref="E6:E1000">
      <formula1>FinYear</formula1>
    </dataValidation>
    <dataValidation type="list" allowBlank="1" showInputMessage="1" showErrorMessage="1" sqref="D6:D1000">
      <formula1>Organisation</formula1>
    </dataValidation>
    <dataValidation type="list" allowBlank="1" showInputMessage="1" showErrorMessage="1" sqref="C6:C1000">
      <formula1>Region</formula1>
    </dataValidation>
  </dataValidations>
  <hyperlinks>
    <hyperlink ref="C1" location="Contents!A1" display="Home / Base year:"/>
  </hyperlinks>
  <pageMargins left="0.7" right="0.7" top="0.75" bottom="0.75" header="0.3" footer="0.3"/>
  <pageSetup paperSize="9" orientation="portrait"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6" sqref="A6"/>
    </sheetView>
  </sheetViews>
  <sheetFormatPr defaultRowHeight="15"/>
  <cols>
    <col min="1" max="1" width="23.42578125" customWidth="1"/>
    <col min="2" max="2" width="20.42578125" customWidth="1"/>
    <col min="3" max="3" width="14.7109375" customWidth="1"/>
    <col min="4" max="4" width="9.28515625" customWidth="1"/>
    <col min="5" max="5" width="14.7109375" customWidth="1"/>
    <col min="6" max="6" width="27.42578125" customWidth="1"/>
    <col min="7" max="7" width="12.42578125" customWidth="1"/>
  </cols>
  <sheetData>
    <row r="1" spans="1:8" s="22" customForma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199</v>
      </c>
      <c r="F1" s="22" t="s">
        <v>198</v>
      </c>
      <c r="G1" s="22" t="s">
        <v>213</v>
      </c>
      <c r="H1" s="22" t="s">
        <v>218</v>
      </c>
    </row>
    <row r="2" spans="1:8">
      <c r="A2" t="s">
        <v>462</v>
      </c>
      <c r="B2" s="3" t="s">
        <v>244</v>
      </c>
      <c r="C2" t="s">
        <v>173</v>
      </c>
      <c r="D2">
        <v>12</v>
      </c>
      <c r="G2" t="s">
        <v>215</v>
      </c>
      <c r="H2">
        <f>Ratios!C1</f>
        <v>0</v>
      </c>
    </row>
    <row r="3" spans="1:8">
      <c r="A3" t="s">
        <v>463</v>
      </c>
      <c r="B3" s="3" t="s">
        <v>245</v>
      </c>
      <c r="C3" t="s">
        <v>174</v>
      </c>
      <c r="D3">
        <v>8</v>
      </c>
      <c r="G3" t="s">
        <v>214</v>
      </c>
      <c r="H3">
        <f>Ratios!K1</f>
        <v>0</v>
      </c>
    </row>
    <row r="4" spans="1:8">
      <c r="A4" t="s">
        <v>242</v>
      </c>
      <c r="B4" t="s">
        <v>246</v>
      </c>
      <c r="C4" t="s">
        <v>175</v>
      </c>
      <c r="D4">
        <v>6</v>
      </c>
      <c r="H4" t="str">
        <f>Ratios!R1</f>
        <v>'0' / '0'</v>
      </c>
    </row>
    <row r="5" spans="1:8">
      <c r="A5" t="s">
        <v>243</v>
      </c>
      <c r="B5" t="s">
        <v>247</v>
      </c>
      <c r="C5" t="s">
        <v>176</v>
      </c>
      <c r="D5">
        <v>18</v>
      </c>
    </row>
    <row r="6" spans="1:8">
      <c r="B6" t="s">
        <v>248</v>
      </c>
      <c r="C6" t="s">
        <v>177</v>
      </c>
    </row>
    <row r="7" spans="1:8">
      <c r="B7" t="s">
        <v>249</v>
      </c>
      <c r="C7" t="s">
        <v>178</v>
      </c>
    </row>
    <row r="8" spans="1:8">
      <c r="B8" t="s">
        <v>250</v>
      </c>
      <c r="C8" t="s">
        <v>179</v>
      </c>
    </row>
    <row r="9" spans="1:8">
      <c r="B9" t="s">
        <v>251</v>
      </c>
      <c r="C9" t="s">
        <v>180</v>
      </c>
    </row>
    <row r="10" spans="1:8">
      <c r="B10" t="s">
        <v>252</v>
      </c>
      <c r="C10" t="s">
        <v>181</v>
      </c>
    </row>
    <row r="11" spans="1:8">
      <c r="B11" t="s">
        <v>253</v>
      </c>
      <c r="C11" t="s">
        <v>182</v>
      </c>
    </row>
    <row r="12" spans="1:8">
      <c r="B12" t="s">
        <v>254</v>
      </c>
      <c r="C12" t="s">
        <v>183</v>
      </c>
    </row>
    <row r="13" spans="1:8">
      <c r="B13" t="s">
        <v>197</v>
      </c>
      <c r="C13" t="s">
        <v>184</v>
      </c>
    </row>
    <row r="14" spans="1:8">
      <c r="B14" t="s">
        <v>255</v>
      </c>
      <c r="C14" t="s">
        <v>185</v>
      </c>
    </row>
    <row r="15" spans="1:8">
      <c r="B15" t="s">
        <v>256</v>
      </c>
      <c r="C15" t="s">
        <v>186</v>
      </c>
    </row>
    <row r="16" spans="1:8">
      <c r="B16" t="s">
        <v>203</v>
      </c>
      <c r="C16" t="s">
        <v>187</v>
      </c>
    </row>
    <row r="17" spans="2:3">
      <c r="B17" t="s">
        <v>204</v>
      </c>
      <c r="C17" t="s">
        <v>188</v>
      </c>
    </row>
    <row r="18" spans="2:3">
      <c r="B18" t="s">
        <v>257</v>
      </c>
      <c r="C18" t="s">
        <v>189</v>
      </c>
    </row>
    <row r="19" spans="2:3">
      <c r="B19" t="s">
        <v>258</v>
      </c>
    </row>
    <row r="20" spans="2:3">
      <c r="B20" t="s">
        <v>259</v>
      </c>
    </row>
    <row r="21" spans="2:3">
      <c r="B21" t="s">
        <v>260</v>
      </c>
    </row>
    <row r="22" spans="2:3">
      <c r="B22" t="s">
        <v>261</v>
      </c>
    </row>
    <row r="23" spans="2:3">
      <c r="B23" t="s">
        <v>262</v>
      </c>
    </row>
    <row r="24" spans="2:3">
      <c r="B24" t="s">
        <v>263</v>
      </c>
    </row>
    <row r="25" spans="2:3">
      <c r="B25" t="s">
        <v>264</v>
      </c>
    </row>
    <row r="26" spans="2:3">
      <c r="B26" t="s">
        <v>265</v>
      </c>
    </row>
    <row r="27" spans="2:3">
      <c r="B27" t="s">
        <v>266</v>
      </c>
    </row>
    <row r="28" spans="2:3">
      <c r="B28" t="s">
        <v>267</v>
      </c>
    </row>
    <row r="29" spans="2:3">
      <c r="B29" t="s">
        <v>268</v>
      </c>
    </row>
    <row r="30" spans="2:3">
      <c r="B30" t="s">
        <v>269</v>
      </c>
    </row>
    <row r="31" spans="2:3">
      <c r="B31" t="s">
        <v>270</v>
      </c>
    </row>
    <row r="32" spans="2:3">
      <c r="B32" t="s">
        <v>271</v>
      </c>
    </row>
    <row r="33" spans="2:2">
      <c r="B33" t="s">
        <v>205</v>
      </c>
    </row>
  </sheetData>
  <sortState ref="B2:B49">
    <sortCondition ref="B2"/>
  </sortState>
  <customSheetViews>
    <customSheetView guid="{79DDD4E7-9D7E-4DB1-8CF2-A4585956C95E}">
      <selection activeCell="B50" sqref="B50"/>
      <pageMargins left="0.7" right="0.7" top="0.75" bottom="0.75" header="0.3" footer="0.3"/>
    </customSheetView>
    <customSheetView guid="{26E29FAD-4C38-440F-A6BD-27FB5DA72984}">
      <selection activeCell="B50" sqref="B50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</spe:Receivers>
</file>

<file path=customXml/item2.xml><?xml version="1.0" encoding="utf-8"?>
<?mso-contentType ?>
<p:Policy xmlns:p="office.server.policy" id="" local="true">
  <p:Name>CT_Standard</p:Name>
  <p:Description>Standard 18 month retention for Documents and 7 years for Records. Note this is currently using a placeholder workflow which is intended to be replaced</p:Description>
  <p:Statement>Documents will be retained for 18 months after last modified. Records will be retained for 7 years before undergoing review.</p:Statement>
  <p:PolicyItems>
    <p:PolicyItem featureId="Microsoft.Office.RecordsManagement.PolicyFeatures.Expiration" staticId="0x0101002651B69664B57D42B5D65DE99314DA850101" UniqueId="f7e31884-e50b-4827-841f-841042ef4e49">
      <p:Name>Retention</p:Name>
      <p:Description>Automatic scheduling of content for processing, and performing a retention action on content that has reached its due date.</p:Description>
      <p:CustomData>
        <Schedules nextStageId="6" default="false">
          <Schedule type="Default">
            <stages>
              <data stageId="3" stageDeleted="true"/>
              <data stageId="5">
                <formula id="Microsoft.Office.RecordsManagement.PolicyFeatures.Expiration.Formula.BuiltIn">
                  <number>6</number>
                  <property>Modified</property>
                  <propertyId>28cf69c5-fa48-462a-b5cd-27b6f9d2bd5f</propertyId>
                  <period>months</period>
                </formula>
                <action type="action" id="Microsoft.Office.RecordsManagement.PolicyFeatures.Expiration.Action.DeletePreviousVersions"/>
              </data>
              <data stageId="1">
                <formula id="Microsoft.Office.RecordsManagement.PolicyFeatures.Expiration.Formula.BuiltIn">
                  <number>18</number>
                  <property>Modified</property>
                  <propertyId>28cf69c5-fa48-462a-b5cd-27b6f9d2bd5f</propertyId>
                  <period>months</period>
                </formula>
                <action type="action" id="Microsoft.Office.RecordsManagement.PolicyFeatures.Expiration.Action.MoveToRecycleBin"/>
              </data>
            </stages>
          </Schedule>
          <Schedule type="Record">
            <stages>
              <data stageId="4">
                <formula id="Microsoft.Office.RecordsManagement.PolicyFeatures.Expiration.Formula.BuiltIn">
                  <number>1</number>
                  <property>_vti_ItemDeclaredRecord</property>
                  <propertyId>f9a44731-84eb-43a4-9973-cd2953ad8646</propertyId>
                  <period>days</period>
                </formula>
                <action type="action" id="Microsoft.Office.RecordsManagement.PolicyFeatures.Expiration.Action.DeletePreviousVersions"/>
              </data>
              <data stageId="2">
                <formula id="Microsoft.Office.RecordsManagement.PolicyFeatures.Expiration.Formula.BuiltIn">
                  <number>7</number>
                  <property>_vti_ItemDeclaredRecord</property>
                  <propertyId>f9a44731-84eb-43a4-9973-cd2953ad8646</propertyId>
                  <period>years</period>
                </formula>
                <action type="workflow" id="3339e3d9-e101-48b8-b787-f56de9957fea"/>
              </data>
            </stages>
          </Schedule>
        </Schedules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d22a52a1-c258-4600-a50e-6d1ba6a29ca5" ContentTypeId="0x0101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4eabcd22048400aab837f9e44738912 xmlns="cb687967-b5c0-4208-b2ea-d8ca691983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36698a75-5644-47f7-8ff9-53bb82055c78</TermId>
        </TermInfo>
      </Terms>
    </j4eabcd22048400aab837f9e44738912>
    <l8c6669258614575b123040c78fe77d8 xmlns="cb687967-b5c0-4208-b2ea-d8ca691983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2016</TermName>
          <TermId xmlns="http://schemas.microsoft.com/office/infopath/2007/PartnerControls">15225b94-5f8c-4cf8-b8d7-1e6bffd91b7c</TermId>
        </TermInfo>
      </Terms>
    </l8c6669258614575b123040c78fe77d8>
    <edbea0fd3ce14ff985d1b332cf4346fa xmlns="cb687967-b5c0-4208-b2ea-d8ca691983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Complete</TermName>
          <TermId xmlns="http://schemas.microsoft.com/office/infopath/2007/PartnerControls">db7f31b0-2f75-4fab-9175-364e6925ac00</TermId>
        </TermInfo>
      </Terms>
    </edbea0fd3ce14ff985d1b332cf4346fa>
    <Description1 xmlns="cb687967-b5c0-4208-b2ea-d8ca691983c1">Simplified interface of PABV LG accounts information database - abridged version to be published. All data taken from TSU annual databases - primary statements only.</Description1>
    <hb9bafa30376421f83209c4ea72e6788 xmlns="cb687967-b5c0-4208-b2ea-d8ca691983c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Performance Audit ＆ Best Value</TermName>
          <TermId xmlns="http://schemas.microsoft.com/office/infopath/2007/PartnerControls">424e6ccf-b05b-4a47-858e-97c500935060</TermId>
        </TermInfo>
      </Terms>
    </hb9bafa30376421f83209c4ea72e6788>
    <_dlc_ExpireDateSaved xmlns="http://schemas.microsoft.com/sharepoint/v3" xsi:nil="true"/>
    <_dlc_ExpireDate xmlns="http://schemas.microsoft.com/sharepoint/v3">2017-05-24T17:52:44+00:00</_dlc_ExpireDate>
    <Highlighter xmlns="861488cc-c020-4604-a0c4-7673b58cdc5e" xsi:nil="true"/>
    <IconOverlay xmlns="http://schemas.microsoft.com/sharepoint/v4" xsi:nil="true"/>
    <TaxCatchAll xmlns="eca6815a-2721-4788-8a17-e929445f1378">
      <Value>1569</Value>
      <Value>25</Value>
      <Value>202</Value>
      <Value>14</Value>
      <Value>1776</Value>
      <Value>2057</Value>
    </TaxCatchAll>
    <i1ef1cae15ba40bab946535d925b4253 xmlns="5ecea5b3-e767-45db-aeed-e2c8705f048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Analysis</TermName>
          <TermId xmlns="http://schemas.microsoft.com/office/infopath/2007/PartnerControls">c6312302-da46-4b93-a36b-cfc42fefd9c5</TermId>
        </TermInfo>
      </Terms>
    </i1ef1cae15ba40bab946535d925b4253>
    <ebd334b8cc1c4a7089b94959f2e154d1 xmlns="eca6815a-2721-4788-8a17-e929445f1378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Local Government</TermName>
          <TermId xmlns="http://schemas.microsoft.com/office/infopath/2007/PartnerControls">030b9962-fe2a-4d18-9f28-1bf065d704fc</TermId>
        </TermInfo>
      </Terms>
    </ebd334b8cc1c4a7089b94959f2e154d1>
    <Project xmlns="65b4a084-6cca-4951-8bb3-ef4eff9c145a">Financial</Project>
  </documentManagement>
</p:properti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CT_Standard" ma:contentTypeID="0x0101002651B69664B57D42B5D65DE99314DA85010100B61D2A7A5CE3DC48967883FF894254B2" ma:contentTypeVersion="46" ma:contentTypeDescription="Default Audit Scotland content type with 18 month retention policy for documents and 7 years for records. " ma:contentTypeScope="" ma:versionID="1f86c95f23819ce9c0eafb1cf7b033cb">
  <xsd:schema xmlns:xsd="http://www.w3.org/2001/XMLSchema" xmlns:xs="http://www.w3.org/2001/XMLSchema" xmlns:p="http://schemas.microsoft.com/office/2006/metadata/properties" xmlns:ns1="http://schemas.microsoft.com/sharepoint/v3" xmlns:ns2="5ecea5b3-e767-45db-aeed-e2c8705f0481" xmlns:ns3="eca6815a-2721-4788-8a17-e929445f1378" xmlns:ns4="cb687967-b5c0-4208-b2ea-d8ca691983c1" xmlns:ns5="65b4a084-6cca-4951-8bb3-ef4eff9c145a" xmlns:ns6="861488cc-c020-4604-a0c4-7673b58cdc5e" xmlns:ns7="ccb59271-1a9c-494b-aab4-e5d3692b6bb8" xmlns:ns8="http://schemas.microsoft.com/sharepoint/v4" targetNamespace="http://schemas.microsoft.com/office/2006/metadata/properties" ma:root="true" ma:fieldsID="89c119363632c9397b4160655cd6526c" ns1:_="" ns2:_="" ns3:_="" ns4:_="" ns5:_="" ns6:_="" ns7:_="" ns8:_="">
    <xsd:import namespace="http://schemas.microsoft.com/sharepoint/v3"/>
    <xsd:import namespace="5ecea5b3-e767-45db-aeed-e2c8705f0481"/>
    <xsd:import namespace="eca6815a-2721-4788-8a17-e929445f1378"/>
    <xsd:import namespace="cb687967-b5c0-4208-b2ea-d8ca691983c1"/>
    <xsd:import namespace="65b4a084-6cca-4951-8bb3-ef4eff9c145a"/>
    <xsd:import namespace="861488cc-c020-4604-a0c4-7673b58cdc5e"/>
    <xsd:import namespace="ccb59271-1a9c-494b-aab4-e5d3692b6bb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4:Description1" minOccurs="0"/>
                <xsd:element ref="ns5:Project" minOccurs="0"/>
                <xsd:element ref="ns6:Highlighter" minOccurs="0"/>
                <xsd:element ref="ns3:TaxCatchAll" minOccurs="0"/>
                <xsd:element ref="ns3:ebd334b8cc1c4a7089b94959f2e154d1" minOccurs="0"/>
                <xsd:element ref="ns2:i1ef1cae15ba40bab946535d925b4253" minOccurs="0"/>
                <xsd:element ref="ns4:l8c6669258614575b123040c78fe77d8" minOccurs="0"/>
                <xsd:element ref="ns4:j4eabcd22048400aab837f9e44738912" minOccurs="0"/>
                <xsd:element ref="ns7:TaxCatchAllLabel" minOccurs="0"/>
                <xsd:element ref="ns4:edbea0fd3ce14ff985d1b332cf4346fa" minOccurs="0"/>
                <xsd:element ref="ns4:hb9bafa30376421f83209c4ea72e6788" minOccurs="0"/>
                <xsd:element ref="ns1:_dlc_Exempt" minOccurs="0"/>
                <xsd:element ref="ns1:_dlc_ExpireDateSaved" minOccurs="0"/>
                <xsd:element ref="ns1:_dlc_ExpireDate" minOccurs="0"/>
                <xsd:element ref="ns8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2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3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4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vti_ItemDeclaredRecord" ma:index="26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27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ea5b3-e767-45db-aeed-e2c8705f0481" elementFormDefault="qualified">
    <xsd:import namespace="http://schemas.microsoft.com/office/2006/documentManagement/types"/>
    <xsd:import namespace="http://schemas.microsoft.com/office/infopath/2007/PartnerControls"/>
    <xsd:element name="i1ef1cae15ba40bab946535d925b4253" ma:index="16" ma:taxonomy="true" ma:internalName="i1ef1cae15ba40bab946535d925b4253" ma:taxonomyFieldName="Audit_Category" ma:displayName="Audit Category" ma:default="" ma:fieldId="{21ef1cae-15ba-40ba-b946-535d925b4253}" ma:taxonomyMulti="true" ma:sspId="d22a52a1-c258-4600-a50e-6d1ba6a29ca5" ma:termSetId="6a6ec8e1-2c49-4b9d-9304-3ea9131f4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a6815a-2721-4788-8a17-e929445f137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cdcbeae-f3b5-4d22-b5f6-1aeb3fb936db}" ma:internalName="TaxCatchAll" ma:showField="CatchAllData" ma:web="cb687967-b5c0-4208-b2ea-d8ca691983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bd334b8cc1c4a7089b94959f2e154d1" ma:index="15" ma:taxonomy="true" ma:internalName="ebd334b8cc1c4a7089b94959f2e154d1" ma:taxonomyFieldName="Audit" ma:displayName="Audit" ma:default="202;#Local Government|030b9962-fe2a-4d18-9f28-1bf065d704fc" ma:fieldId="{ebd334b8-cc1c-4a70-89b9-4959f2e154d1}" ma:taxonomyMulti="true" ma:sspId="d22a52a1-c258-4600-a50e-6d1ba6a29ca5" ma:termSetId="7b82f7e4-474f-48a3-884e-b827ad03081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687967-b5c0-4208-b2ea-d8ca691983c1" elementFormDefault="qualified">
    <xsd:import namespace="http://schemas.microsoft.com/office/2006/documentManagement/types"/>
    <xsd:import namespace="http://schemas.microsoft.com/office/infopath/2007/PartnerControls"/>
    <xsd:element name="Description1" ma:index="7" nillable="true" ma:displayName="Description" ma:default="" ma:description="A short summary of the files contents_" ma:internalName="Description1" ma:readOnly="false">
      <xsd:simpleType>
        <xsd:restriction base="dms:Note">
          <xsd:maxLength value="255"/>
        </xsd:restriction>
      </xsd:simpleType>
    </xsd:element>
    <xsd:element name="l8c6669258614575b123040c78fe77d8" ma:index="17" ma:taxonomy="true" ma:internalName="l8c6669258614575b123040c78fe77d8" ma:taxonomyFieldName="Calendar_x0020_Year" ma:displayName="Calendar Year" ma:default="2057;#2016|15225b94-5f8c-4cf8-b8d7-1e6bffd91b7c" ma:fieldId="{58c66692-5861-4575-b123-040c78fe77d8}" ma:taxonomyMulti="true" ma:sspId="d22a52a1-c258-4600-a50e-6d1ba6a29ca5" ma:termSetId="1429b07f-965c-4311-905e-ec1bafba29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4eabcd22048400aab837f9e44738912" ma:index="18" ma:taxonomy="true" ma:internalName="j4eabcd22048400aab837f9e44738912" ma:taxonomyFieldName="Classification0" ma:displayName="Classification" ma:readOnly="false" ma:default="14;#Public|36698a75-5644-47f7-8ff9-53bb82055c78" ma:fieldId="{34eabcd2-2048-400a-ab83-7f9e44738912}" ma:taxonomyMulti="true" ma:sspId="d22a52a1-c258-4600-a50e-6d1ba6a29ca5" ma:termSetId="9d822a4f-791c-4caf-895b-0cf032feb1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bea0fd3ce14ff985d1b332cf4346fa" ma:index="20" ma:taxonomy="true" ma:internalName="edbea0fd3ce14ff985d1b332cf4346fa" ma:taxonomyFieldName="Document_x0020_Status" ma:displayName="Document Status" ma:default="" ma:fieldId="{edbea0fd-3ce1-4ff9-85d1-b332cf4346fa}" ma:taxonomyMulti="true" ma:sspId="d22a52a1-c258-4600-a50e-6d1ba6a29ca5" ma:termSetId="d3036e73-bc56-4d85-83ca-2f2efb6989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b9bafa30376421f83209c4ea72e6788" ma:index="21" ma:taxonomy="true" ma:internalName="hb9bafa30376421f83209c4ea72e6788" ma:taxonomyFieldName="Information_x0020_Owner0" ma:displayName="Information Owner" ma:default="1776;#Performance Audit ＆ Best Value|424e6ccf-b05b-4a47-858e-97c500935060" ma:fieldId="{1b9bafa3-0376-421f-8320-9c4ea72e6788}" ma:taxonomyMulti="true" ma:sspId="d22a52a1-c258-4600-a50e-6d1ba6a29ca5" ma:termSetId="07dfd95e-08f6-42e7-8e24-d0f2aac97d8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4a084-6cca-4951-8bb3-ef4eff9c145a" elementFormDefault="qualified">
    <xsd:import namespace="http://schemas.microsoft.com/office/2006/documentManagement/types"/>
    <xsd:import namespace="http://schemas.microsoft.com/office/infopath/2007/PartnerControls"/>
    <xsd:element name="Project" ma:index="9" nillable="true" ma:displayName="Project" ma:format="Dropdown" ma:internalName="Project">
      <xsd:simpleType>
        <xsd:restriction base="dms:Choice">
          <xsd:enumeration value="Financial"/>
          <xsd:enumeration value="Overview"/>
          <xsd:enumeration value="Join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488cc-c020-4604-a0c4-7673b58cdc5e" elementFormDefault="qualified">
    <xsd:import namespace="http://schemas.microsoft.com/office/2006/documentManagement/types"/>
    <xsd:import namespace="http://schemas.microsoft.com/office/infopath/2007/PartnerControls"/>
    <xsd:element name="Highlighter" ma:index="11" nillable="true" ma:displayName="Records Management Highlighter" ma:description="Provides early and critical warning for files and records which will be deleted according to the retention policy" ma:internalName="Records_x0020_Management_x0020_Highlighter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b59271-1a9c-494b-aab4-e5d3692b6bb8" elementFormDefault="qualified">
    <xsd:import namespace="http://schemas.microsoft.com/office/2006/documentManagement/types"/>
    <xsd:import namespace="http://schemas.microsoft.com/office/infopath/2007/PartnerControls"/>
    <xsd:element name="TaxCatchAllLabel" ma:index="19" nillable="true" ma:displayName="Taxonomy Catch All Column1" ma:hidden="true" ma:list="{fcdcbeae-f3b5-4d22-b5f6-1aeb3fb936db}" ma:internalName="TaxCatchAllLabel" ma:readOnly="true" ma:showField="CatchAllDataLabel" ma:web="cb687967-b5c0-4208-b2ea-d8ca691983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 ma:index="5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4F132D-26FA-4E85-AE0B-661C4DA2A7D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115473C-0E15-4431-8ABB-ECF48DDDCD7F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ACA6DF80-7C1B-499A-8715-09988D3FAFC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A1A88F5-A267-4491-A987-E45CFB3070C3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94FF5BE3-74C9-4DE4-B04C-459A1A218350}">
  <ds:schemaRefs>
    <ds:schemaRef ds:uri="861488cc-c020-4604-a0c4-7673b58cdc5e"/>
    <ds:schemaRef ds:uri="5ecea5b3-e767-45db-aeed-e2c8705f0481"/>
    <ds:schemaRef ds:uri="http://schemas.openxmlformats.org/package/2006/metadata/core-properties"/>
    <ds:schemaRef ds:uri="eca6815a-2721-4788-8a17-e929445f1378"/>
    <ds:schemaRef ds:uri="http://purl.org/dc/dcmitype/"/>
    <ds:schemaRef ds:uri="http://schemas.microsoft.com/office/2006/documentManagement/types"/>
    <ds:schemaRef ds:uri="ccb59271-1a9c-494b-aab4-e5d3692b6bb8"/>
    <ds:schemaRef ds:uri="http://www.w3.org/XML/1998/namespace"/>
    <ds:schemaRef ds:uri="http://schemas.microsoft.com/sharepoint/v3"/>
    <ds:schemaRef ds:uri="http://schemas.microsoft.com/office/infopath/2007/PartnerControls"/>
    <ds:schemaRef ds:uri="http://purl.org/dc/elements/1.1/"/>
    <ds:schemaRef ds:uri="http://schemas.microsoft.com/office/2006/metadata/properties"/>
    <ds:schemaRef ds:uri="cb687967-b5c0-4208-b2ea-d8ca691983c1"/>
    <ds:schemaRef ds:uri="65b4a084-6cca-4951-8bb3-ef4eff9c145a"/>
    <ds:schemaRef ds:uri="http://purl.org/dc/terms/"/>
    <ds:schemaRef ds:uri="http://schemas.microsoft.com/sharepoint/v4"/>
  </ds:schemaRefs>
</ds:datastoreItem>
</file>

<file path=customXml/itemProps6.xml><?xml version="1.0" encoding="utf-8"?>
<ds:datastoreItem xmlns:ds="http://schemas.openxmlformats.org/officeDocument/2006/customXml" ds:itemID="{354D5B0E-929A-41F2-AF2B-D812BD09CE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ecea5b3-e767-45db-aeed-e2c8705f0481"/>
    <ds:schemaRef ds:uri="eca6815a-2721-4788-8a17-e929445f1378"/>
    <ds:schemaRef ds:uri="cb687967-b5c0-4208-b2ea-d8ca691983c1"/>
    <ds:schemaRef ds:uri="65b4a084-6cca-4951-8bb3-ef4eff9c145a"/>
    <ds:schemaRef ds:uri="861488cc-c020-4604-a0c4-7673b58cdc5e"/>
    <ds:schemaRef ds:uri="ccb59271-1a9c-494b-aab4-e5d3692b6bb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Contents</vt:lpstr>
      <vt:lpstr>Main input sheet</vt:lpstr>
      <vt:lpstr>Charts</vt:lpstr>
      <vt:lpstr>Ratio Charts</vt:lpstr>
      <vt:lpstr>Trend</vt:lpstr>
      <vt:lpstr>Ratios</vt:lpstr>
      <vt:lpstr>Deflators</vt:lpstr>
      <vt:lpstr>Data</vt:lpstr>
      <vt:lpstr>Validation</vt:lpstr>
      <vt:lpstr>Data sources</vt:lpstr>
      <vt:lpstr>Categories</vt:lpstr>
      <vt:lpstr>Category</vt:lpstr>
      <vt:lpstr>FinStatement</vt:lpstr>
      <vt:lpstr>FinYear</vt:lpstr>
      <vt:lpstr>FY_Months</vt:lpstr>
      <vt:lpstr>Organisation</vt:lpstr>
      <vt:lpstr>Charts!Print_Area</vt:lpstr>
      <vt:lpstr>'Ratio Charts'!Print_Area</vt:lpstr>
      <vt:lpstr>Ratios!Print_Area</vt:lpstr>
      <vt:lpstr>Trend!Print_Area</vt:lpstr>
      <vt:lpstr>Region</vt:lpstr>
      <vt:lpstr>Terms</vt:lpstr>
    </vt:vector>
  </TitlesOfParts>
  <Company>Audit Scotland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McLauchlan</dc:creator>
  <cp:lastModifiedBy>Shirley James</cp:lastModifiedBy>
  <cp:lastPrinted>2015-02-23T17:30:23Z</cp:lastPrinted>
  <dcterms:created xsi:type="dcterms:W3CDTF">2014-10-07T14:56:06Z</dcterms:created>
  <dcterms:modified xsi:type="dcterms:W3CDTF">2016-11-28T15:58:01Z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0x0101002651B69664B57D42B5D65DE99314DA85010100B61D2A7A5CE3DC48967883FF894254B2</vt:lpwstr>
  </property>
  <property fmtid="{D5CDD505-2E9C-101B-9397-08002B2CF9AE}" pid="3" name="Information Owner">
    <vt:lpwstr>1776;#Performance Audit ＆ Best Value|424e6ccf-b05b-4a47-858e-97c500935060</vt:lpwstr>
  </property>
  <property fmtid="{D5CDD505-2E9C-101B-9397-08002B2CF9AE}" pid="4" name="Classification">
    <vt:lpwstr>14;#Public|36698a75-5644-47f7-8ff9-53bb82055c78</vt:lpwstr>
  </property>
  <property fmtid="{D5CDD505-2E9C-101B-9397-08002B2CF9AE}" pid="5" name="Document Status">
    <vt:lpwstr>25;#Complete|db7f31b0-2f75-4fab-9175-364e6925ac00</vt:lpwstr>
  </property>
  <property fmtid="{D5CDD505-2E9C-101B-9397-08002B2CF9AE}" pid="6" name="Calendar Year">
    <vt:lpwstr>2057;#2016|15225b94-5f8c-4cf8-b8d7-1e6bffd91b7c</vt:lpwstr>
  </property>
  <property fmtid="{D5CDD505-2E9C-101B-9397-08002B2CF9AE}" pid="7" name="Evidence">
    <vt:lpwstr>703;#Database|22b88b60-df5c-4ba6-9e17-bcf13c424c1e</vt:lpwstr>
  </property>
  <property fmtid="{D5CDD505-2E9C-101B-9397-08002B2CF9AE}" pid="8" name="Audits">
    <vt:lpwstr>1822;#College finances|1b4d0534-d766-41d2-ab3c-f8846aa3b638</vt:lpwstr>
  </property>
  <property fmtid="{D5CDD505-2E9C-101B-9397-08002B2CF9AE}" pid="9" name="_dlc_policyId">
    <vt:lpwstr>0x0101002651B69664B57D42B5D65DE99314DA850101</vt:lpwstr>
  </property>
  <property fmtid="{D5CDD505-2E9C-101B-9397-08002B2CF9AE}" pid="10" name="ItemRetentionFormula">
    <vt:lpwstr>&lt;formula id="Microsoft.Office.RecordsManagement.PolicyFeatures.Expiration.Formula.BuiltIn"&gt;&lt;number&gt;6&lt;/number&gt;&lt;property&gt;Modified&lt;/property&gt;&lt;propertyId&gt;28cf69c5-fa48-462a-b5cd-27b6f9d2bd5f&lt;/propertyId&gt;&lt;period&gt;months&lt;/period&gt;&lt;/formula&gt;</vt:lpwstr>
  </property>
  <property fmtid="{D5CDD505-2E9C-101B-9397-08002B2CF9AE}" pid="11" name="Information_x0020_Owner0">
    <vt:lpwstr>1776;#Performance Audit ＆ Best Value|424e6ccf-b05b-4a47-858e-97c500935060</vt:lpwstr>
  </property>
  <property fmtid="{D5CDD505-2E9C-101B-9397-08002B2CF9AE}" pid="12" name="Classification0">
    <vt:lpwstr>14;#Public|36698a75-5644-47f7-8ff9-53bb82055c78</vt:lpwstr>
  </property>
  <property fmtid="{D5CDD505-2E9C-101B-9397-08002B2CF9AE}" pid="13" name="Information Owner0">
    <vt:lpwstr>1776;#Performance Audit ＆ Best Value|424e6ccf-b05b-4a47-858e-97c500935060</vt:lpwstr>
  </property>
  <property fmtid="{D5CDD505-2E9C-101B-9397-08002B2CF9AE}" pid="14" name="Audit">
    <vt:lpwstr>202;#Local Government|030b9962-fe2a-4d18-9f28-1bf065d704fc</vt:lpwstr>
  </property>
  <property fmtid="{D5CDD505-2E9C-101B-9397-08002B2CF9AE}" pid="15" name="Audit_Category">
    <vt:lpwstr>1569;#Analysis|c6312302-da46-4b93-a36b-cfc42fefd9c5</vt:lpwstr>
  </property>
</Properties>
</file>