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drawings/drawing1.xml" ContentType="application/vnd.openxmlformats-officedocument.drawing+xml"/>
  <Override PartName="/xl/comments5.xml" ContentType="application/vnd.openxmlformats-officedocument.spreadsheetml.comments+xml"/>
  <Override PartName="/xl/threadedComments/threadedComment5.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auditscotland.sharepoint.com/sites/quality/Fee_Setting/2025-26 audit fees/"/>
    </mc:Choice>
  </mc:AlternateContent>
  <xr:revisionPtr revIDLastSave="267" documentId="8_{A78EFA4D-6DB1-448C-90F7-CFDDF56B32B5}" xr6:coauthVersionLast="47" xr6:coauthVersionMax="47" xr10:uidLastSave="{B3673A72-E3A0-465B-BF19-11B61DC93997}"/>
  <workbookProtection workbookAlgorithmName="SHA-512" workbookHashValue="bi9aU5977MjZapNfOJi85tV+ODR7MDtz2ebAbFxbBj9YxVMjMC9qROq6w+uxaI3b2DcH+Pt4pPEl36Gmbdq5PQ==" workbookSaltValue="lrBEdkH+aBk4/rQg07fo4g==" workbookSpinCount="100000" lockStructure="1"/>
  <bookViews>
    <workbookView xWindow="30960" yWindow="375" windowWidth="26085" windowHeight="14790" firstSheet="4" activeTab="4" xr2:uid="{00000000-000D-0000-FFFF-FFFF00000000}"/>
  </bookViews>
  <sheets>
    <sheet name="2223" sheetId="12" state="hidden" r:id="rId1"/>
    <sheet name="2324" sheetId="14" state="hidden" r:id="rId2"/>
    <sheet name="2425" sheetId="15" state="hidden" r:id="rId3"/>
    <sheet name="2526" sheetId="16" state="hidden" r:id="rId4"/>
    <sheet name="Instructions" sheetId="7" r:id="rId5"/>
    <sheet name="Report" sheetId="6" r:id="rId6"/>
    <sheet name="Billing arrangements" sheetId="9" r:id="rId7"/>
    <sheet name="M" sheetId="5" state="hidden" r:id="rId8"/>
  </sheets>
  <definedNames>
    <definedName name="_xlnm._FilterDatabase" localSheetId="0" hidden="1">'2223'!$A$1:$M$256</definedName>
    <definedName name="_xlnm._FilterDatabase" localSheetId="1" hidden="1">'2324'!$A$1:$M$256</definedName>
    <definedName name="_xlnm._FilterDatabase" localSheetId="2" hidden="1">'2425'!$A$1:$M$254</definedName>
    <definedName name="_xlnm._FilterDatabase" localSheetId="3" hidden="1">'2526'!$A$1:$M$253</definedName>
    <definedName name="_ftnref1" localSheetId="4">Instructions!$B$4</definedName>
    <definedName name="Auditor">M!$E$3:$F$11</definedName>
    <definedName name="Body">M!$B$44:$B$296</definedName>
    <definedName name="BodyName">M!$F$44:$F$103</definedName>
    <definedName name="Comment">M!$B$3:$B$12</definedName>
    <definedName name="_xlnm.Print_Area" localSheetId="4">Instructions!$A$1:$B$29</definedName>
    <definedName name="Sector">M!$C$44:$C$296</definedName>
    <definedName name="Sectors">M!$B$15:$B$24</definedName>
    <definedName name="SectorVariance">M!$B$27:$M$33</definedName>
    <definedName name="SelectionOne">M!$F$44:$F$98</definedName>
    <definedName name="Twentyfive">'2526'!$1:$1048576</definedName>
    <definedName name="Twentyfour">'2425'!$1:$1048576</definedName>
    <definedName name="Twentythree">'2324'!$1:$1048576</definedName>
    <definedName name="Twentytwo">'2223'!$1:$1048576</definedName>
    <definedName name="Year">M!$B$36:$B$41</definedName>
    <definedName name="Years">M!$B$36:$C$41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7" i="16" l="1"/>
  <c r="L3" i="16"/>
  <c r="L4" i="16"/>
  <c r="L5" i="16"/>
  <c r="L6" i="16"/>
  <c r="L7" i="16"/>
  <c r="L8" i="16"/>
  <c r="L9" i="16"/>
  <c r="L10" i="16"/>
  <c r="L11" i="16"/>
  <c r="L12" i="16"/>
  <c r="L13" i="16"/>
  <c r="L14" i="16"/>
  <c r="L15" i="16"/>
  <c r="L16" i="16"/>
  <c r="L17" i="16"/>
  <c r="L18" i="16"/>
  <c r="L19" i="16"/>
  <c r="L20" i="16"/>
  <c r="L21" i="16"/>
  <c r="L22" i="16"/>
  <c r="L23" i="16"/>
  <c r="L24" i="16"/>
  <c r="L25" i="16"/>
  <c r="L26" i="16"/>
  <c r="L27" i="16"/>
  <c r="L28" i="16"/>
  <c r="L29" i="16"/>
  <c r="L30" i="16"/>
  <c r="L31" i="16"/>
  <c r="L32" i="16"/>
  <c r="L33" i="16"/>
  <c r="L35" i="16"/>
  <c r="L36" i="16"/>
  <c r="L37" i="16"/>
  <c r="L38" i="16"/>
  <c r="L39" i="16"/>
  <c r="L40" i="16"/>
  <c r="L41" i="16"/>
  <c r="L42" i="16"/>
  <c r="L43" i="16"/>
  <c r="L44" i="16"/>
  <c r="L45" i="16"/>
  <c r="L46" i="16"/>
  <c r="L47" i="16"/>
  <c r="L48" i="16"/>
  <c r="L49" i="16"/>
  <c r="L50" i="16"/>
  <c r="L51" i="16"/>
  <c r="L52" i="16"/>
  <c r="L53" i="16"/>
  <c r="L54" i="16"/>
  <c r="L55" i="16"/>
  <c r="L56" i="16"/>
  <c r="L57" i="16"/>
  <c r="L59" i="16"/>
  <c r="L60" i="16"/>
  <c r="L61" i="16"/>
  <c r="L62" i="16"/>
  <c r="L63" i="16"/>
  <c r="L64" i="16"/>
  <c r="L65" i="16"/>
  <c r="L66" i="16"/>
  <c r="L67" i="16"/>
  <c r="L68" i="16"/>
  <c r="L69" i="16"/>
  <c r="L70" i="16"/>
  <c r="L71" i="16"/>
  <c r="L72" i="16"/>
  <c r="L73" i="16"/>
  <c r="L74" i="16"/>
  <c r="L75" i="16"/>
  <c r="L76" i="16"/>
  <c r="L77" i="16"/>
  <c r="L78" i="16"/>
  <c r="L79" i="16"/>
  <c r="L80" i="16"/>
  <c r="L81" i="16"/>
  <c r="L82" i="16"/>
  <c r="L83" i="16"/>
  <c r="L84" i="16"/>
  <c r="L85" i="16"/>
  <c r="L86" i="16"/>
  <c r="L87" i="16"/>
  <c r="L88" i="16"/>
  <c r="L89" i="16"/>
  <c r="L90" i="16"/>
  <c r="L91" i="16"/>
  <c r="L92" i="16"/>
  <c r="L93" i="16"/>
  <c r="L94" i="16"/>
  <c r="L95" i="16"/>
  <c r="L96" i="16"/>
  <c r="L97" i="16"/>
  <c r="L98" i="16"/>
  <c r="L99" i="16"/>
  <c r="L100" i="16"/>
  <c r="L101" i="16"/>
  <c r="L102" i="16"/>
  <c r="L103" i="16"/>
  <c r="L104" i="16"/>
  <c r="L105" i="16"/>
  <c r="L106" i="16"/>
  <c r="L107" i="16"/>
  <c r="L108" i="16"/>
  <c r="L109" i="16"/>
  <c r="L110" i="16"/>
  <c r="L111" i="16"/>
  <c r="L112" i="16"/>
  <c r="L113" i="16"/>
  <c r="L114" i="16"/>
  <c r="L115" i="16"/>
  <c r="L116" i="16"/>
  <c r="L117" i="16"/>
  <c r="L118" i="16"/>
  <c r="L119" i="16"/>
  <c r="L120" i="16"/>
  <c r="L121" i="16"/>
  <c r="L122" i="16"/>
  <c r="L123" i="16"/>
  <c r="L124" i="16"/>
  <c r="L125" i="16"/>
  <c r="L126" i="16"/>
  <c r="L127" i="16"/>
  <c r="L128" i="16"/>
  <c r="L129" i="16"/>
  <c r="L130" i="16"/>
  <c r="L131" i="16"/>
  <c r="L132" i="16"/>
  <c r="L133" i="16"/>
  <c r="L134" i="16"/>
  <c r="L135" i="16"/>
  <c r="L136" i="16"/>
  <c r="L137" i="16"/>
  <c r="L138" i="16"/>
  <c r="L139" i="16"/>
  <c r="L140" i="16"/>
  <c r="L141" i="16"/>
  <c r="L142" i="16"/>
  <c r="L143" i="16"/>
  <c r="L144" i="16"/>
  <c r="L145" i="16"/>
  <c r="L146" i="16"/>
  <c r="L147" i="16"/>
  <c r="L148" i="16"/>
  <c r="L149" i="16"/>
  <c r="L150" i="16"/>
  <c r="L151" i="16"/>
  <c r="L152" i="16"/>
  <c r="L153" i="16"/>
  <c r="L154" i="16"/>
  <c r="L155" i="16"/>
  <c r="L156" i="16"/>
  <c r="L157" i="16"/>
  <c r="L158" i="16"/>
  <c r="L159" i="16"/>
  <c r="L160" i="16"/>
  <c r="L161" i="16"/>
  <c r="L162" i="16"/>
  <c r="L163" i="16"/>
  <c r="L164" i="16"/>
  <c r="L165" i="16"/>
  <c r="L166" i="16"/>
  <c r="L167" i="16"/>
  <c r="L168" i="16"/>
  <c r="L169" i="16"/>
  <c r="L170" i="16"/>
  <c r="L171" i="16"/>
  <c r="L172" i="16"/>
  <c r="L173" i="16"/>
  <c r="L174" i="16"/>
  <c r="L175" i="16"/>
  <c r="L176" i="16"/>
  <c r="L177" i="16"/>
  <c r="L178" i="16"/>
  <c r="L179" i="16"/>
  <c r="L180" i="16"/>
  <c r="L181" i="16"/>
  <c r="L182" i="16"/>
  <c r="L183" i="16"/>
  <c r="L184" i="16"/>
  <c r="L185" i="16"/>
  <c r="L186" i="16"/>
  <c r="L187" i="16"/>
  <c r="L188" i="16"/>
  <c r="L189" i="16"/>
  <c r="L190" i="16"/>
  <c r="L191" i="16"/>
  <c r="L192" i="16"/>
  <c r="L193" i="16"/>
  <c r="L194" i="16"/>
  <c r="L195" i="16"/>
  <c r="L196" i="16"/>
  <c r="L197" i="16"/>
  <c r="L198" i="16"/>
  <c r="L199" i="16"/>
  <c r="L200" i="16"/>
  <c r="L201" i="16"/>
  <c r="L202" i="16"/>
  <c r="L203" i="16"/>
  <c r="L204" i="16"/>
  <c r="L205" i="16"/>
  <c r="L206" i="16"/>
  <c r="L207" i="16"/>
  <c r="L208" i="16"/>
  <c r="L209" i="16"/>
  <c r="L210" i="16"/>
  <c r="L211" i="16"/>
  <c r="L212" i="16"/>
  <c r="L213" i="16"/>
  <c r="L214" i="16"/>
  <c r="L215" i="16"/>
  <c r="L216" i="16"/>
  <c r="L217" i="16"/>
  <c r="L218" i="16"/>
  <c r="L219" i="16"/>
  <c r="L220" i="16"/>
  <c r="L221" i="16"/>
  <c r="L222" i="16"/>
  <c r="L223" i="16"/>
  <c r="L224" i="16"/>
  <c r="L225" i="16"/>
  <c r="L226" i="16"/>
  <c r="L227" i="16"/>
  <c r="L228" i="16"/>
  <c r="L229" i="16"/>
  <c r="L230" i="16"/>
  <c r="L231" i="16"/>
  <c r="L232" i="16"/>
  <c r="L233" i="16"/>
  <c r="L234" i="16"/>
  <c r="L235" i="16"/>
  <c r="L236" i="16"/>
  <c r="L237" i="16"/>
  <c r="L238" i="16"/>
  <c r="L239" i="16"/>
  <c r="L240" i="16"/>
  <c r="L241" i="16"/>
  <c r="L242" i="16"/>
  <c r="L243" i="16"/>
  <c r="L244" i="16"/>
  <c r="L245" i="16"/>
  <c r="L246" i="16"/>
  <c r="L247" i="16"/>
  <c r="L248" i="16"/>
  <c r="L249" i="16"/>
  <c r="L250" i="16"/>
  <c r="L251" i="16"/>
  <c r="L252" i="16"/>
  <c r="L2" i="16"/>
  <c r="J11" i="6"/>
  <c r="F262" i="16" l="1"/>
  <c r="I58" i="16"/>
  <c r="I34" i="16"/>
  <c r="G262" i="16"/>
  <c r="G261" i="16" l="1"/>
  <c r="E260" i="16"/>
  <c r="E258" i="16"/>
  <c r="G260" i="16"/>
  <c r="E259" i="16"/>
  <c r="E261" i="16"/>
  <c r="I105" i="16"/>
  <c r="E262" i="16"/>
  <c r="I187" i="16" l="1"/>
  <c r="I222" i="16"/>
  <c r="I113" i="16"/>
  <c r="I247" i="16"/>
  <c r="I225" i="16"/>
  <c r="I118" i="16"/>
  <c r="I78" i="16"/>
  <c r="I26" i="16"/>
  <c r="I77" i="16"/>
  <c r="I175" i="16"/>
  <c r="I186" i="16"/>
  <c r="I241" i="16"/>
  <c r="I32" i="16"/>
  <c r="I80" i="16"/>
  <c r="I183" i="16"/>
  <c r="I112" i="16"/>
  <c r="I237" i="16"/>
  <c r="I205" i="16"/>
  <c r="I27" i="16"/>
  <c r="I137" i="16"/>
  <c r="I249" i="16"/>
  <c r="I120" i="16"/>
  <c r="I242" i="16"/>
  <c r="I243" i="16"/>
  <c r="I110" i="16"/>
  <c r="I141" i="16"/>
  <c r="I189" i="16"/>
  <c r="I190" i="16"/>
  <c r="I213" i="16"/>
  <c r="I153" i="16"/>
  <c r="I218" i="16"/>
  <c r="I70" i="16"/>
  <c r="I202" i="16"/>
  <c r="I178" i="16"/>
  <c r="I227" i="16"/>
  <c r="I8" i="16"/>
  <c r="I67" i="16"/>
  <c r="I194" i="16"/>
  <c r="I146" i="16"/>
  <c r="I109" i="16"/>
  <c r="I76" i="16"/>
  <c r="I173" i="16"/>
  <c r="I22" i="16"/>
  <c r="I64" i="16"/>
  <c r="I162" i="16"/>
  <c r="I165" i="16"/>
  <c r="I134" i="16"/>
  <c r="I235" i="16"/>
  <c r="I57" i="16"/>
  <c r="I211" i="16"/>
  <c r="I115" i="16"/>
  <c r="I143" i="16"/>
  <c r="I215" i="16"/>
  <c r="I182" i="16"/>
  <c r="I36" i="16"/>
  <c r="I155" i="16"/>
  <c r="I149" i="16"/>
  <c r="I145" i="16"/>
  <c r="I192" i="16"/>
  <c r="I185" i="16"/>
  <c r="I226" i="16"/>
  <c r="I127" i="16"/>
  <c r="I140" i="16"/>
  <c r="I17" i="16"/>
  <c r="I123" i="16"/>
  <c r="I208" i="16"/>
  <c r="I20" i="16"/>
  <c r="I97" i="16" l="1"/>
  <c r="I47" i="16"/>
  <c r="I121" i="16"/>
  <c r="I250" i="16"/>
  <c r="I171" i="16"/>
  <c r="I219" i="16"/>
  <c r="I191" i="16"/>
  <c r="I179" i="16"/>
  <c r="I221" i="16"/>
  <c r="I62" i="16"/>
  <c r="I132" i="16"/>
  <c r="I197" i="16"/>
  <c r="I50" i="16"/>
  <c r="I101" i="16"/>
  <c r="I43" i="16"/>
  <c r="I9" i="16"/>
  <c r="I60" i="16"/>
  <c r="I87" i="16"/>
  <c r="I12" i="16"/>
  <c r="I157" i="16"/>
  <c r="I144" i="16"/>
  <c r="I130" i="16"/>
  <c r="I102" i="16"/>
  <c r="I206" i="16"/>
  <c r="I128" i="16"/>
  <c r="I172" i="16"/>
  <c r="I91" i="16"/>
  <c r="I114" i="16"/>
  <c r="I94" i="16"/>
  <c r="I245" i="16"/>
  <c r="I181" i="16"/>
  <c r="I85" i="16"/>
  <c r="I216" i="16"/>
  <c r="I82" i="16"/>
  <c r="I106" i="16"/>
  <c r="I199" i="16"/>
  <c r="I207" i="16"/>
  <c r="I201" i="16"/>
  <c r="I125" i="16"/>
  <c r="I73" i="16"/>
  <c r="I35" i="16"/>
  <c r="I246" i="16"/>
  <c r="I188" i="16"/>
  <c r="I214" i="16"/>
  <c r="I177" i="16"/>
  <c r="I39" i="16"/>
  <c r="I38" i="16"/>
  <c r="I163" i="16"/>
  <c r="I124" i="16"/>
  <c r="I37" i="16"/>
  <c r="I117" i="16"/>
  <c r="I59" i="16"/>
  <c r="H257" i="16"/>
  <c r="I42" i="16"/>
  <c r="I81" i="16"/>
  <c r="I196" i="16"/>
  <c r="I184" i="16"/>
  <c r="I160" i="16"/>
  <c r="I176" i="16"/>
  <c r="I92" i="16"/>
  <c r="I24" i="16"/>
  <c r="I48" i="16"/>
  <c r="I161" i="16"/>
  <c r="I10" i="16"/>
  <c r="I180" i="16"/>
  <c r="I133" i="16"/>
  <c r="I99" i="16"/>
  <c r="I142" i="16"/>
  <c r="I40" i="16"/>
  <c r="I220" i="16"/>
  <c r="I52" i="16"/>
  <c r="I19" i="16"/>
  <c r="I167" i="16"/>
  <c r="I168" i="16"/>
  <c r="I18" i="16"/>
  <c r="I56" i="16"/>
  <c r="I86" i="16"/>
  <c r="I53" i="16"/>
  <c r="I65" i="16"/>
  <c r="I71" i="16"/>
  <c r="I74" i="16"/>
  <c r="I11" i="16"/>
  <c r="I236" i="16"/>
  <c r="I203" i="16"/>
  <c r="I23" i="16"/>
  <c r="I136" i="16"/>
  <c r="I158" i="16"/>
  <c r="I228" i="16"/>
  <c r="I231" i="16"/>
  <c r="I195" i="16"/>
  <c r="G258" i="16"/>
  <c r="I75" i="16"/>
  <c r="I49" i="16"/>
  <c r="I217" i="16"/>
  <c r="F257" i="16"/>
  <c r="I98" i="16"/>
  <c r="I41" i="16"/>
  <c r="I169" i="16"/>
  <c r="I230" i="16"/>
  <c r="I138" i="16"/>
  <c r="F261" i="16"/>
  <c r="I229" i="16"/>
  <c r="I198" i="16"/>
  <c r="I240" i="16"/>
  <c r="I239" i="16"/>
  <c r="I122" i="16"/>
  <c r="I21" i="16"/>
  <c r="I95" i="16"/>
  <c r="I238" i="16"/>
  <c r="I159" i="16"/>
  <c r="I103" i="16"/>
  <c r="I152" i="16"/>
  <c r="I135" i="16"/>
  <c r="I7" i="16"/>
  <c r="G257" i="16"/>
  <c r="I15" i="16"/>
  <c r="I96" i="16"/>
  <c r="H258" i="16"/>
  <c r="I164" i="16"/>
  <c r="I116" i="16"/>
  <c r="I248" i="16"/>
  <c r="I69" i="16"/>
  <c r="I30" i="16"/>
  <c r="I79" i="16"/>
  <c r="I244" i="16"/>
  <c r="I107" i="16"/>
  <c r="I84" i="16"/>
  <c r="I200" i="16"/>
  <c r="I61" i="16"/>
  <c r="I55" i="16"/>
  <c r="I83" i="16"/>
  <c r="I233" i="16"/>
  <c r="I212" i="16"/>
  <c r="I29" i="16"/>
  <c r="I131" i="16"/>
  <c r="I170" i="16"/>
  <c r="I139" i="16"/>
  <c r="F258" i="16"/>
  <c r="I31" i="16"/>
  <c r="I90" i="16"/>
  <c r="I44" i="16"/>
  <c r="I6" i="16"/>
  <c r="I234" i="16"/>
  <c r="I151" i="16"/>
  <c r="I210" i="16"/>
  <c r="I126" i="16"/>
  <c r="I54" i="16"/>
  <c r="I150" i="16"/>
  <c r="I33" i="16"/>
  <c r="I68" i="16"/>
  <c r="I25" i="16"/>
  <c r="I63" i="16"/>
  <c r="I104" i="16"/>
  <c r="I93" i="16"/>
  <c r="I45" i="16"/>
  <c r="I66" i="16"/>
  <c r="H259" i="16"/>
  <c r="I156" i="16"/>
  <c r="I209" i="16"/>
  <c r="I72" i="16"/>
  <c r="H262" i="16"/>
  <c r="I252" i="16"/>
  <c r="I262" i="16" s="1"/>
  <c r="K262" i="16" s="1"/>
  <c r="I204" i="16"/>
  <c r="I51" i="16"/>
  <c r="H261" i="16"/>
  <c r="I147" i="16"/>
  <c r="I154" i="16"/>
  <c r="I111" i="16"/>
  <c r="I223" i="16"/>
  <c r="I16" i="16"/>
  <c r="H260" i="16"/>
  <c r="I129" i="16"/>
  <c r="I5" i="16"/>
  <c r="F260" i="16"/>
  <c r="I108" i="16"/>
  <c r="I251" i="16"/>
  <c r="I148" i="16"/>
  <c r="I46" i="16"/>
  <c r="I166" i="16"/>
  <c r="I193" i="16"/>
  <c r="I232" i="16"/>
  <c r="I224" i="16"/>
  <c r="G259" i="16"/>
  <c r="I28" i="16"/>
  <c r="I3" i="16"/>
  <c r="I14" i="16"/>
  <c r="I100" i="16"/>
  <c r="I13" i="16"/>
  <c r="I174" i="16"/>
  <c r="F259" i="16"/>
  <c r="I89" i="16"/>
  <c r="I119" i="16"/>
  <c r="I4" i="16"/>
  <c r="I2" i="16"/>
  <c r="I260" i="16" l="1"/>
  <c r="K260" i="16" s="1"/>
  <c r="I258" i="16"/>
  <c r="K258" i="16" s="1"/>
  <c r="I261" i="16"/>
  <c r="K261" i="16" s="1"/>
  <c r="I257" i="16"/>
  <c r="K257" i="16" s="1"/>
  <c r="I259" i="16"/>
  <c r="K259" i="16" s="1"/>
  <c r="I263" i="16" l="1"/>
  <c r="K263" i="16" s="1"/>
  <c r="D310" i="5" l="1"/>
  <c r="C304" i="5"/>
  <c r="C299" i="5"/>
  <c r="C309" i="5"/>
  <c r="A41" i="5"/>
  <c r="A42" i="5" s="1"/>
  <c r="G258" i="15"/>
  <c r="H258" i="15"/>
  <c r="I258" i="15"/>
  <c r="G260" i="15"/>
  <c r="H260" i="15"/>
  <c r="I260" i="15"/>
  <c r="K260" i="15" s="1"/>
  <c r="F258" i="15"/>
  <c r="F260" i="15"/>
  <c r="E260" i="15"/>
  <c r="E258" i="15"/>
  <c r="K258" i="15" l="1"/>
  <c r="L15" i="6"/>
  <c r="M14" i="6" s="1"/>
  <c r="L16" i="6" l="1"/>
  <c r="B1" i="6"/>
  <c r="B10" i="6" s="1"/>
  <c r="C305" i="5"/>
  <c r="C301" i="5"/>
  <c r="H10" i="6"/>
  <c r="I10" i="6"/>
  <c r="L10" i="6" l="1"/>
  <c r="M15" i="6"/>
  <c r="M16" i="6" s="1"/>
  <c r="K226" i="12"/>
  <c r="K223" i="12"/>
  <c r="K209" i="12"/>
  <c r="K206" i="12"/>
  <c r="K203" i="12"/>
  <c r="K197" i="12"/>
  <c r="K192" i="12"/>
  <c r="K189" i="12"/>
  <c r="K181" i="12"/>
  <c r="K177" i="12"/>
  <c r="K172" i="12"/>
  <c r="K161" i="12"/>
  <c r="K152" i="12"/>
  <c r="K148" i="12"/>
  <c r="K144" i="12"/>
  <c r="K141" i="12"/>
  <c r="K138" i="12"/>
  <c r="K135" i="12"/>
  <c r="K132" i="12"/>
  <c r="K127" i="12"/>
  <c r="K120" i="12"/>
  <c r="K115" i="12"/>
  <c r="K112" i="12"/>
  <c r="K109" i="12"/>
  <c r="K106" i="12"/>
  <c r="A259" i="5"/>
  <c r="A289" i="5"/>
  <c r="A192" i="5"/>
  <c r="A238" i="5"/>
  <c r="A147" i="5"/>
  <c r="A72" i="5"/>
  <c r="A62" i="5"/>
  <c r="A56" i="5"/>
  <c r="A156" i="5"/>
  <c r="A201" i="5"/>
  <c r="A127" i="5"/>
  <c r="A267" i="5"/>
  <c r="A80" i="5"/>
  <c r="A236" i="5"/>
  <c r="A160" i="5"/>
  <c r="A209" i="5"/>
  <c r="A223" i="5"/>
  <c r="A82" i="5"/>
  <c r="A59" i="5"/>
  <c r="A108" i="5"/>
  <c r="A265" i="5"/>
  <c r="A94" i="5"/>
  <c r="A122" i="5"/>
  <c r="A49" i="5"/>
  <c r="A78" i="5"/>
  <c r="A93" i="5"/>
  <c r="A217" i="5"/>
  <c r="A50" i="5"/>
  <c r="A120" i="5"/>
  <c r="A293" i="5"/>
  <c r="A95" i="5"/>
  <c r="A213" i="5"/>
  <c r="A140" i="5"/>
  <c r="A141" i="5"/>
  <c r="A70" i="5"/>
  <c r="A71" i="5"/>
  <c r="A104" i="5"/>
  <c r="A111" i="5"/>
  <c r="A296" i="5"/>
  <c r="A287" i="5"/>
  <c r="A45" i="5"/>
  <c r="A288" i="5"/>
  <c r="A107" i="5"/>
  <c r="A175" i="5"/>
  <c r="A276" i="5"/>
  <c r="A190" i="5"/>
  <c r="A233" i="5"/>
  <c r="A73" i="5"/>
  <c r="A193" i="5"/>
  <c r="A106" i="5"/>
  <c r="A171" i="5"/>
  <c r="A153" i="5"/>
  <c r="A290" i="5"/>
  <c r="A142" i="5"/>
  <c r="A126" i="5"/>
  <c r="A131" i="5"/>
  <c r="A89" i="5"/>
  <c r="A218" i="5"/>
  <c r="A137" i="5"/>
  <c r="A197" i="5"/>
  <c r="A61" i="5"/>
  <c r="A240" i="5"/>
  <c r="A246" i="5"/>
  <c r="A264" i="5"/>
  <c r="A133" i="5"/>
  <c r="A225" i="5"/>
  <c r="A291" i="5"/>
  <c r="A295" i="5"/>
  <c r="A92" i="5"/>
  <c r="A271" i="5"/>
  <c r="A46" i="5"/>
  <c r="A260" i="5"/>
  <c r="A118" i="5"/>
  <c r="A249" i="5"/>
  <c r="A177" i="5"/>
  <c r="A254" i="5"/>
  <c r="A47" i="5"/>
  <c r="A222" i="5"/>
  <c r="A176" i="5"/>
  <c r="A234" i="5"/>
  <c r="A84" i="5"/>
  <c r="A60" i="5"/>
  <c r="A152" i="5"/>
  <c r="A229" i="5"/>
  <c r="A57" i="5"/>
  <c r="A163" i="5"/>
  <c r="A191" i="5"/>
  <c r="A274" i="5"/>
  <c r="A202" i="5"/>
  <c r="A74" i="5"/>
  <c r="A230" i="5"/>
  <c r="A224" i="5"/>
  <c r="A164" i="5"/>
  <c r="A113" i="5"/>
  <c r="A245" i="5"/>
  <c r="A130" i="5"/>
  <c r="A244" i="5"/>
  <c r="A179" i="5"/>
  <c r="A114" i="5"/>
  <c r="A270" i="5"/>
  <c r="A121" i="5"/>
  <c r="A282" i="5"/>
  <c r="A216" i="5"/>
  <c r="A158" i="5"/>
  <c r="A168" i="5"/>
  <c r="A257" i="5"/>
  <c r="A101" i="5"/>
  <c r="A207" i="5"/>
  <c r="A211" i="5"/>
  <c r="A198" i="5"/>
  <c r="A277" i="5"/>
  <c r="A97" i="5"/>
  <c r="A173" i="5"/>
  <c r="A251" i="5"/>
  <c r="A261" i="5"/>
  <c r="A256" i="5"/>
  <c r="A65" i="5"/>
  <c r="A212" i="5"/>
  <c r="A96" i="5"/>
  <c r="A136" i="5"/>
  <c r="A123" i="5"/>
  <c r="A186" i="5"/>
  <c r="A188" i="5"/>
  <c r="A87" i="5"/>
  <c r="A280" i="5"/>
  <c r="A263" i="5"/>
  <c r="A112" i="5"/>
  <c r="A189" i="5"/>
  <c r="A184" i="5"/>
  <c r="A166" i="5"/>
  <c r="A266" i="5"/>
  <c r="A180" i="5"/>
  <c r="A279" i="5"/>
  <c r="A103" i="5"/>
  <c r="A253" i="5"/>
  <c r="A243" i="5"/>
  <c r="A125" i="5"/>
  <c r="A167" i="5"/>
  <c r="A63" i="5"/>
  <c r="A194" i="5"/>
  <c r="A90" i="5"/>
  <c r="A294" i="5"/>
  <c r="A183" i="5"/>
  <c r="A273" i="5"/>
  <c r="A44" i="5"/>
  <c r="A117" i="5"/>
  <c r="A281" i="5"/>
  <c r="A255" i="5"/>
  <c r="A67" i="5"/>
  <c r="A79" i="5"/>
  <c r="A228" i="5"/>
  <c r="A116" i="5"/>
  <c r="A138" i="5"/>
  <c r="A200" i="5"/>
  <c r="A181" i="5"/>
  <c r="A220" i="5"/>
  <c r="A154" i="5"/>
  <c r="A143" i="5"/>
  <c r="A105" i="5"/>
  <c r="A157" i="5"/>
  <c r="A135" i="5"/>
  <c r="A99" i="5"/>
  <c r="A174" i="5"/>
  <c r="A48" i="5"/>
  <c r="A139" i="5"/>
  <c r="A149" i="5"/>
  <c r="A196" i="5"/>
  <c r="A215" i="5"/>
  <c r="A159" i="5"/>
  <c r="A53" i="5"/>
  <c r="A235" i="5"/>
  <c r="A55" i="5"/>
  <c r="A275" i="5"/>
  <c r="A252" i="5"/>
  <c r="A129" i="5"/>
  <c r="A205" i="5"/>
  <c r="A239" i="5"/>
  <c r="A128" i="5"/>
  <c r="A83" i="5"/>
  <c r="A268" i="5"/>
  <c r="A258" i="5"/>
  <c r="A98" i="5"/>
  <c r="A283" i="5"/>
  <c r="A151" i="5"/>
  <c r="A262" i="5"/>
  <c r="A66" i="5"/>
  <c r="A162" i="5"/>
  <c r="A182" i="5"/>
  <c r="A132" i="5"/>
  <c r="A226" i="5"/>
  <c r="A272" i="5"/>
  <c r="A54" i="5"/>
  <c r="A187" i="5"/>
  <c r="A161" i="5"/>
  <c r="A115" i="5"/>
  <c r="A81" i="5"/>
  <c r="A124" i="5"/>
  <c r="A278" i="5"/>
  <c r="A231" i="5"/>
  <c r="A155" i="5"/>
  <c r="A242" i="5"/>
  <c r="A219" i="5"/>
  <c r="A170" i="5"/>
  <c r="A185" i="5"/>
  <c r="A172" i="5"/>
  <c r="A285" i="5"/>
  <c r="A227" i="5"/>
  <c r="A102" i="5"/>
  <c r="A134" i="5"/>
  <c r="A51" i="5"/>
  <c r="A195" i="5"/>
  <c r="A100" i="5"/>
  <c r="A232" i="5"/>
  <c r="A119" i="5"/>
  <c r="A210" i="5"/>
  <c r="A286" i="5"/>
  <c r="A145" i="5"/>
  <c r="A68" i="5"/>
  <c r="A69" i="5"/>
  <c r="A146" i="5"/>
  <c r="A64" i="5"/>
  <c r="A58" i="5"/>
  <c r="A214" i="5"/>
  <c r="A144" i="5"/>
  <c r="A284" i="5"/>
  <c r="A85" i="5"/>
  <c r="A110" i="5"/>
  <c r="A169" i="5"/>
  <c r="A178" i="5"/>
  <c r="A292" i="5"/>
  <c r="A237" i="5"/>
  <c r="A250" i="5"/>
  <c r="A206" i="5"/>
  <c r="A75" i="5"/>
  <c r="A165" i="5"/>
  <c r="A150" i="5"/>
  <c r="A109" i="5"/>
  <c r="A241" i="5"/>
  <c r="A76" i="5"/>
  <c r="A248" i="5"/>
  <c r="A204" i="5"/>
  <c r="A86" i="5"/>
  <c r="A203" i="5"/>
  <c r="A247" i="5"/>
  <c r="A52" i="5"/>
  <c r="A91" i="5"/>
  <c r="A269" i="5"/>
  <c r="A208" i="5"/>
  <c r="A199" i="5"/>
  <c r="M10" i="6"/>
  <c r="A221" i="5"/>
  <c r="A77" i="5"/>
  <c r="A88" i="5"/>
  <c r="A148" i="5"/>
  <c r="M11" i="6" l="1"/>
  <c r="J263" i="14"/>
  <c r="L263" i="14" s="1"/>
  <c r="E263" i="14" l="1"/>
  <c r="F263" i="14"/>
  <c r="G263" i="14"/>
  <c r="H263" i="14"/>
  <c r="I263" i="14"/>
  <c r="E264" i="14"/>
  <c r="F264" i="14"/>
  <c r="G264" i="14"/>
  <c r="H264" i="14"/>
  <c r="I264" i="14"/>
  <c r="J264" i="14"/>
  <c r="L264" i="14" s="1"/>
  <c r="E265" i="14"/>
  <c r="F265" i="14"/>
  <c r="G265" i="14"/>
  <c r="H265" i="14"/>
  <c r="I265" i="14"/>
  <c r="J265" i="14"/>
  <c r="L265" i="14" s="1"/>
  <c r="E266" i="14"/>
  <c r="F266" i="14"/>
  <c r="G266" i="14"/>
  <c r="H266" i="14"/>
  <c r="I266" i="14"/>
  <c r="J266" i="14"/>
  <c r="L266" i="14" s="1"/>
  <c r="E267" i="14"/>
  <c r="F267" i="14"/>
  <c r="G267" i="14"/>
  <c r="H267" i="14"/>
  <c r="I267" i="14"/>
  <c r="J267" i="14"/>
  <c r="L267" i="14" s="1"/>
  <c r="F268" i="14"/>
  <c r="G268" i="14"/>
  <c r="H268" i="14"/>
  <c r="I268" i="14"/>
  <c r="J268" i="14"/>
  <c r="L268" i="14" s="1"/>
  <c r="E268" i="14"/>
  <c r="J263" i="12"/>
  <c r="F263" i="12"/>
  <c r="G263" i="12"/>
  <c r="H263" i="12"/>
  <c r="I263" i="12"/>
  <c r="F264" i="12"/>
  <c r="G264" i="12"/>
  <c r="H264" i="12"/>
  <c r="I264" i="12"/>
  <c r="J264" i="12"/>
  <c r="F265" i="12"/>
  <c r="G265" i="12"/>
  <c r="H265" i="12"/>
  <c r="I265" i="12"/>
  <c r="J265" i="12"/>
  <c r="F266" i="12"/>
  <c r="G266" i="12"/>
  <c r="H266" i="12"/>
  <c r="I266" i="12"/>
  <c r="J266" i="12"/>
  <c r="F267" i="12"/>
  <c r="G267" i="12"/>
  <c r="H267" i="12"/>
  <c r="I267" i="12"/>
  <c r="J267" i="12"/>
  <c r="F268" i="12"/>
  <c r="G268" i="12"/>
  <c r="H268" i="12"/>
  <c r="I268" i="12"/>
  <c r="J268" i="12"/>
  <c r="E264" i="12"/>
  <c r="E265" i="12"/>
  <c r="E266" i="12"/>
  <c r="E267" i="12"/>
  <c r="E268" i="12"/>
  <c r="E263" i="12"/>
  <c r="C300" i="5"/>
  <c r="C302" i="5"/>
  <c r="C303" i="5" l="1"/>
  <c r="C307" i="5" l="1"/>
  <c r="M259" i="12" l="1"/>
  <c r="C306" i="5" l="1"/>
  <c r="C308" i="5"/>
  <c r="C310" i="5" l="1"/>
  <c r="F1" i="6"/>
  <c r="G1" i="6" s="1"/>
  <c r="J10" i="6"/>
  <c r="A10" i="6" l="1"/>
  <c r="A11" i="6" s="1"/>
  <c r="B11" i="6" l="1"/>
  <c r="E42" i="5" l="1"/>
  <c r="D42" i="5" l="1"/>
  <c r="E44" i="5"/>
  <c r="F44" i="5" s="1"/>
  <c r="M18" i="6" l="1"/>
  <c r="A18" i="6" s="1"/>
  <c r="D45" i="5" l="1"/>
  <c r="D46" i="5" l="1"/>
  <c r="D47" i="5" s="1"/>
  <c r="D48" i="5" s="1"/>
  <c r="D49" i="5" s="1"/>
  <c r="D50" i="5" s="1"/>
  <c r="E45" i="5"/>
  <c r="E49" i="5" l="1"/>
  <c r="F49" i="5" s="1"/>
  <c r="D51" i="5"/>
  <c r="E50" i="5"/>
  <c r="F50" i="5" s="1"/>
  <c r="E48" i="5"/>
  <c r="F48" i="5" s="1"/>
  <c r="E47" i="5"/>
  <c r="F47" i="5" s="1"/>
  <c r="E51" i="5" l="1"/>
  <c r="F51" i="5" s="1"/>
  <c r="D52" i="5"/>
  <c r="D53" i="5" l="1"/>
  <c r="E52" i="5"/>
  <c r="F52" i="5" s="1"/>
  <c r="E53" i="5" l="1"/>
  <c r="F53" i="5" s="1"/>
  <c r="D54" i="5"/>
  <c r="D55" i="5" s="1"/>
  <c r="D56" i="5" s="1"/>
  <c r="D57" i="5" l="1"/>
  <c r="D58" i="5" s="1"/>
  <c r="D59" i="5" s="1"/>
  <c r="D60" i="5" s="1"/>
  <c r="D61" i="5" s="1"/>
  <c r="D62" i="5" s="1"/>
  <c r="D63" i="5" s="1"/>
  <c r="D64" i="5" s="1"/>
  <c r="D65" i="5" s="1"/>
  <c r="D66" i="5" s="1"/>
  <c r="D67" i="5" s="1"/>
  <c r="D68" i="5" s="1"/>
  <c r="D69" i="5" s="1"/>
  <c r="D70" i="5" s="1"/>
  <c r="D71" i="5" s="1"/>
  <c r="D72" i="5" s="1"/>
  <c r="D73" i="5" s="1"/>
  <c r="D74" i="5" s="1"/>
  <c r="D75" i="5" s="1"/>
  <c r="D76" i="5" s="1"/>
  <c r="D77" i="5" s="1"/>
  <c r="D78" i="5" s="1"/>
  <c r="D79" i="5" s="1"/>
  <c r="D80" i="5" s="1"/>
  <c r="E56" i="5"/>
  <c r="F56" i="5" s="1"/>
  <c r="D81" i="5" l="1"/>
  <c r="E80" i="5"/>
  <c r="F80" i="5" s="1"/>
  <c r="E46" i="5"/>
  <c r="F46" i="5" s="1"/>
  <c r="E79" i="5"/>
  <c r="F79" i="5" s="1"/>
  <c r="F45" i="5"/>
  <c r="E78" i="5"/>
  <c r="F78" i="5" s="1"/>
  <c r="D82" i="5" l="1"/>
  <c r="E81" i="5"/>
  <c r="F81" i="5" s="1"/>
  <c r="E77" i="5"/>
  <c r="F77" i="5" s="1"/>
  <c r="E76" i="5"/>
  <c r="F76" i="5" s="1"/>
  <c r="E75" i="5"/>
  <c r="F75" i="5" s="1"/>
  <c r="E74" i="5"/>
  <c r="F74" i="5" s="1"/>
  <c r="E73" i="5"/>
  <c r="F73" i="5" s="1"/>
  <c r="E72" i="5"/>
  <c r="F72" i="5" s="1"/>
  <c r="E71" i="5"/>
  <c r="F71" i="5" s="1"/>
  <c r="E70" i="5"/>
  <c r="F70" i="5" s="1"/>
  <c r="E69" i="5"/>
  <c r="F69" i="5" s="1"/>
  <c r="E68" i="5"/>
  <c r="F68" i="5" s="1"/>
  <c r="E67" i="5"/>
  <c r="F67" i="5" s="1"/>
  <c r="E66" i="5"/>
  <c r="F66" i="5" s="1"/>
  <c r="E64" i="5"/>
  <c r="F64" i="5" s="1"/>
  <c r="E65" i="5"/>
  <c r="F65" i="5" s="1"/>
  <c r="E63" i="5"/>
  <c r="F63" i="5" s="1"/>
  <c r="E62" i="5"/>
  <c r="F62" i="5" s="1"/>
  <c r="E61" i="5"/>
  <c r="F61" i="5" s="1"/>
  <c r="E60" i="5"/>
  <c r="F60" i="5" s="1"/>
  <c r="E59" i="5"/>
  <c r="F59" i="5" s="1"/>
  <c r="E58" i="5"/>
  <c r="F58" i="5" s="1"/>
  <c r="E57" i="5"/>
  <c r="F57" i="5" s="1"/>
  <c r="E55" i="5"/>
  <c r="F55" i="5" s="1"/>
  <c r="E54" i="5"/>
  <c r="F54" i="5" s="1"/>
  <c r="D83" i="5" l="1"/>
  <c r="E82" i="5"/>
  <c r="F82" i="5" s="1"/>
  <c r="D84" i="5" l="1"/>
  <c r="E83" i="5"/>
  <c r="F83" i="5" s="1"/>
  <c r="D85" i="5" l="1"/>
  <c r="E84" i="5"/>
  <c r="F84" i="5" s="1"/>
  <c r="D86" i="5" l="1"/>
  <c r="E85" i="5"/>
  <c r="F85" i="5" s="1"/>
  <c r="D87" i="5" l="1"/>
  <c r="E86" i="5"/>
  <c r="F86" i="5" s="1"/>
  <c r="D88" i="5" l="1"/>
  <c r="E87" i="5"/>
  <c r="F87" i="5" s="1"/>
  <c r="D89" i="5" l="1"/>
  <c r="E88" i="5"/>
  <c r="F88" i="5" s="1"/>
  <c r="D90" i="5" l="1"/>
  <c r="E89" i="5"/>
  <c r="F89" i="5" s="1"/>
  <c r="D91" i="5" l="1"/>
  <c r="E90" i="5"/>
  <c r="F90" i="5" s="1"/>
  <c r="D92" i="5" l="1"/>
  <c r="E91" i="5"/>
  <c r="F91" i="5" s="1"/>
  <c r="D93" i="5" l="1"/>
  <c r="E92" i="5"/>
  <c r="F92" i="5" s="1"/>
  <c r="D94" i="5" l="1"/>
  <c r="D95" i="5" s="1"/>
  <c r="E93" i="5"/>
  <c r="F93" i="5" s="1"/>
  <c r="D96" i="5" l="1"/>
  <c r="E95" i="5"/>
  <c r="F95" i="5" s="1"/>
  <c r="E94" i="5"/>
  <c r="F94" i="5" s="1"/>
  <c r="D97" i="5" l="1"/>
  <c r="E96" i="5"/>
  <c r="F96" i="5" s="1"/>
  <c r="L268" i="12"/>
  <c r="D98" i="5" l="1"/>
  <c r="E97" i="5"/>
  <c r="F97" i="5" s="1"/>
  <c r="L264" i="12"/>
  <c r="L267" i="12"/>
  <c r="L263" i="12"/>
  <c r="L265" i="12"/>
  <c r="C10" i="6"/>
  <c r="G10" i="6"/>
  <c r="C11" i="6"/>
  <c r="E10" i="6"/>
  <c r="I11" i="6"/>
  <c r="E98" i="5" l="1"/>
  <c r="F98" i="5" s="1"/>
  <c r="D99" i="5"/>
  <c r="L11" i="6"/>
  <c r="I12" i="6"/>
  <c r="I13" i="6" s="1"/>
  <c r="D11" i="6"/>
  <c r="A21" i="6"/>
  <c r="D10" i="6"/>
  <c r="L266" i="12"/>
  <c r="F10" i="6"/>
  <c r="H11" i="6"/>
  <c r="F11" i="6"/>
  <c r="G11" i="6"/>
  <c r="E11" i="6"/>
  <c r="E99" i="5" l="1"/>
  <c r="F99" i="5" s="1"/>
  <c r="D100" i="5"/>
  <c r="E100" i="5" s="1"/>
  <c r="F100" i="5" s="1"/>
  <c r="L13" i="6"/>
  <c r="E12" i="6"/>
  <c r="E13" i="6" s="1"/>
  <c r="G12" i="6"/>
  <c r="G13" i="6" s="1"/>
  <c r="H12" i="6"/>
  <c r="H13" i="6" s="1"/>
  <c r="F12" i="6"/>
  <c r="F13" i="6" s="1"/>
  <c r="L12" i="6"/>
  <c r="A19" i="6" s="1"/>
  <c r="G263" i="15" l="1"/>
  <c r="E263" i="15"/>
  <c r="G259" i="15"/>
  <c r="E259" i="15"/>
  <c r="G262" i="15" l="1"/>
  <c r="E261" i="15"/>
  <c r="G261" i="15"/>
  <c r="E262" i="15"/>
  <c r="I263" i="15" l="1"/>
  <c r="K263" i="15" s="1"/>
  <c r="F263" i="15"/>
  <c r="H263" i="15"/>
  <c r="I261" i="15"/>
  <c r="K261" i="15" s="1"/>
  <c r="H261" i="15"/>
  <c r="I259" i="15"/>
  <c r="H259" i="15"/>
  <c r="F261" i="15" l="1"/>
  <c r="H262" i="15"/>
  <c r="F262" i="15"/>
  <c r="I262" i="15"/>
  <c r="K262" i="15" s="1"/>
  <c r="F259" i="15"/>
  <c r="K259" i="15"/>
  <c r="I264" i="15" l="1"/>
  <c r="K264"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tc={62B4B55C-5480-4ED3-AC16-6E8B167D4C1E}</author>
  </authors>
  <commentList>
    <comment ref="K262" authorId="0" shapeId="0" xr:uid="{62B4B55C-5480-4ED3-AC16-6E8B167D4C1E}">
      <text>
        <t>[Threaded comment]
Your version of Excel allows you to read this threaded comment; however, any edits to it will get removed if the file is opened in a newer version of Excel. Learn more: https://go.microsoft.com/fwlink/?linkid=870924
Comment:
    Checked 12/12/22</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tc={F985B1AC-A53B-4073-B540-CBE23B35C2E7}</author>
  </authors>
  <commentList>
    <comment ref="K262" authorId="0" shapeId="0" xr:uid="{F985B1AC-A53B-4073-B540-CBE23B35C2E7}">
      <text>
        <t>[Threaded comment]
Your version of Excel allows you to read this threaded comment; however, any edits to it will get removed if the file is opened in a newer version of Excel. Learn more: https://go.microsoft.com/fwlink/?linkid=870924
Comment:
    Checked 11/12/23</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tc={33A43F48-22CB-437B-80BD-ED988C5A27FA}</author>
  </authors>
  <commentList>
    <comment ref="J257" authorId="0" shapeId="0" xr:uid="{33A43F48-22CB-437B-80BD-ED988C5A27FA}">
      <text>
        <t>[Threaded comment]
Your version of Excel allows you to read this threaded comment; however, any edits to it will get removed if the file is opened in a newer version of Excel. Learn more: https://go.microsoft.com/fwlink/?linkid=870924
Comment:
    Checked 17/01/25</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tc={9AB64F98-A1EF-49C5-A7E8-82C2AB848A15}</author>
    <author>tc={753E5D95-0928-46D2-A4D8-68B4CEB3744A}</author>
  </authors>
  <commentList>
    <comment ref="J256" authorId="0" shapeId="0" xr:uid="{9AB64F98-A1EF-49C5-A7E8-82C2AB848A15}">
      <text>
        <t>[Threaded comment]
Your version of Excel allows you to read this threaded comment; however, any edits to it will get removed if the file is opened in a newer version of Excel. Learn more: https://go.microsoft.com/fwlink/?linkid=870924
Comment:
    Checked 06/01/26</t>
      </text>
    </comment>
    <comment ref="K258" authorId="1" shapeId="0" xr:uid="{753E5D95-0928-46D2-A4D8-68B4CEB3744A}">
      <text>
        <t>[Threaded comment]
Your version of Excel allows you to read this threaded comment; however, any edits to it will get removed if the file is opened in a newer version of Excel. Learn more: https://go.microsoft.com/fwlink/?linkid=870924
Comment:
    ZWS 63,270 in fee budget.</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tc={A4911E04-74CA-477E-BA1E-7C296EFDA132}</author>
    <author>tc={4F07CC64-7DC8-46BD-823D-617C210BE0D2}</author>
  </authors>
  <commentList>
    <comment ref="H27" authorId="0" shapeId="0" xr:uid="{A4911E04-74CA-477E-BA1E-7C296EFDA132}">
      <text>
        <t>[Threaded comment]
Your version of Excel allows you to read this threaded comment; however, any edits to it will get removed if the file is opened in a newer version of Excel. Learn more: https://go.microsoft.com/fwlink/?linkid=870924
Comment:
    Need to check if this is right at some point.</t>
      </text>
    </comment>
    <comment ref="D298" authorId="1" shapeId="0" xr:uid="{4F07CC64-7DC8-46BD-823D-617C210BE0D2}">
      <text>
        <t>[Threaded comment]
Your version of Excel allows you to read this threaded comment; however, any edits to it will get removed if the file is opened in a newer version of Excel. Learn more: https://go.microsoft.com/fwlink/?linkid=870924
Comment:
    Checked 12/12/22</t>
      </text>
    </comment>
  </commentList>
</comments>
</file>

<file path=xl/sharedStrings.xml><?xml version="1.0" encoding="utf-8"?>
<sst xmlns="http://schemas.openxmlformats.org/spreadsheetml/2006/main" count="4214" uniqueCount="416">
  <si>
    <t>Body name</t>
  </si>
  <si>
    <t>Comment</t>
  </si>
  <si>
    <t>Type</t>
  </si>
  <si>
    <t>Auditor</t>
  </si>
  <si>
    <t>Aud Rem</t>
  </si>
  <si>
    <t>Pooled Costs</t>
  </si>
  <si>
    <t>Perf Audit</t>
  </si>
  <si>
    <t>Audit Support</t>
  </si>
  <si>
    <t>Sectoral cap adjustment</t>
  </si>
  <si>
    <t>Expected Fee</t>
  </si>
  <si>
    <t>Agreed Fee</t>
  </si>
  <si>
    <t>21/22 Expected Fee</t>
  </si>
  <si>
    <t>21/22 Agreed Fee</t>
  </si>
  <si>
    <t>Accountant in Bankruptcy</t>
  </si>
  <si>
    <t>CG</t>
  </si>
  <si>
    <t>ASG</t>
  </si>
  <si>
    <t>Consumer Scotland</t>
  </si>
  <si>
    <t>First year, no prior year fee.</t>
  </si>
  <si>
    <t>DEL</t>
  </si>
  <si>
    <t>*</t>
  </si>
  <si>
    <t>Crown Office and Procurator Fiscal Service</t>
  </si>
  <si>
    <t>Disclosure Scotland</t>
  </si>
  <si>
    <t>Education Scotland</t>
  </si>
  <si>
    <t>Environmental Standards Scotland</t>
  </si>
  <si>
    <t>Food Standards Scotland</t>
  </si>
  <si>
    <t>Forestry and Land Scotland</t>
  </si>
  <si>
    <t>GT</t>
  </si>
  <si>
    <t>KLTR</t>
  </si>
  <si>
    <t>National Records of Scotland</t>
  </si>
  <si>
    <t>NHS Superannuation Scheme (Scotland)</t>
  </si>
  <si>
    <t>Non-Domestic Rates Account</t>
  </si>
  <si>
    <t>Office of the Scottish Charity Regulator</t>
  </si>
  <si>
    <t>Registers of Scotland</t>
  </si>
  <si>
    <t>Revenue Scotland Resource Accounts</t>
  </si>
  <si>
    <t>Scottish Consolidated Fund</t>
  </si>
  <si>
    <t>Scottish Courts and Tribunals Service</t>
  </si>
  <si>
    <t>Scottish Fiscal Commission</t>
  </si>
  <si>
    <t>Scottish Forestry</t>
  </si>
  <si>
    <t>Scottish Government</t>
  </si>
  <si>
    <t>Scottish Housing Regulator</t>
  </si>
  <si>
    <t>Scottish Parliamentary Corporate Body</t>
  </si>
  <si>
    <t>Scottish Prison Service</t>
  </si>
  <si>
    <t>Scottish Public Pensions Agency</t>
  </si>
  <si>
    <t>Scottish Teachers' Superannuation Scheme</t>
  </si>
  <si>
    <t>Social Security Scotland</t>
  </si>
  <si>
    <t>Student Awards Agency for Scotland</t>
  </si>
  <si>
    <t>Transport Scotland</t>
  </si>
  <si>
    <t>Architecture and Design Scotland</t>
  </si>
  <si>
    <t>CGch</t>
  </si>
  <si>
    <t>Bord na Gaidhlig</t>
  </si>
  <si>
    <t>Cairngorms National Park Authority</t>
  </si>
  <si>
    <t>MAZ</t>
  </si>
  <si>
    <t>Care Inspectorate</t>
  </si>
  <si>
    <t>Children and Young People’s Commissioner Scotland</t>
  </si>
  <si>
    <t>Children's Hearings scotland</t>
  </si>
  <si>
    <t>Commissioner for Ethical Standards in Public Life in Scotland</t>
  </si>
  <si>
    <t>Community Justice Scotland</t>
  </si>
  <si>
    <t>Creative Scotland</t>
  </si>
  <si>
    <t>Creative Scotland Lottery Fund</t>
  </si>
  <si>
    <t>Crofting Commission</t>
  </si>
  <si>
    <t>Crown Estate Scotland</t>
  </si>
  <si>
    <t>Ferguson Marine Port Glasgow</t>
  </si>
  <si>
    <t>Highlands and Islands Enterprise</t>
  </si>
  <si>
    <t>Historic Environment Scotland</t>
  </si>
  <si>
    <t>Independent Living Fund Scotland</t>
  </si>
  <si>
    <t>Loch Lomond and the Trossachs NPA</t>
  </si>
  <si>
    <t>National Galleries of Scotland</t>
  </si>
  <si>
    <t>National Library of Scotland</t>
  </si>
  <si>
    <t>National Museums of Scotland</t>
  </si>
  <si>
    <t>NatureScot</t>
  </si>
  <si>
    <t>Office of the Scottish Biometrics Commissioner</t>
  </si>
  <si>
    <t>Second year, no fee set.</t>
  </si>
  <si>
    <t>Police Investigations and Review Commissioner</t>
  </si>
  <si>
    <t>Quality Meat Scotland</t>
  </si>
  <si>
    <t>Redress Scotland</t>
  </si>
  <si>
    <t>Risk Management Authority</t>
  </si>
  <si>
    <t>Royal Botanic Garden Edinburgh</t>
  </si>
  <si>
    <t>Scottish Canals</t>
  </si>
  <si>
    <t>Scottish Children's Reporter Administration</t>
  </si>
  <si>
    <t>Scottish Commission on Social Security</t>
  </si>
  <si>
    <t>Scottish Criminal Cases Review Commission</t>
  </si>
  <si>
    <t>Scottish Enterprise</t>
  </si>
  <si>
    <t>Scottish Environment Protection Agency</t>
  </si>
  <si>
    <t>Scottish Fire and Rescue Service</t>
  </si>
  <si>
    <t>Scottish Funding Council</t>
  </si>
  <si>
    <t>Scottish Futures Trust</t>
  </si>
  <si>
    <t>Scottish Human Rights Commission</t>
  </si>
  <si>
    <t>Scottish Information Commissioner</t>
  </si>
  <si>
    <t>Scottish Land Commission</t>
  </si>
  <si>
    <t>Scottish Legal Aid Board</t>
  </si>
  <si>
    <t>Scottish Legal Complaints Commission</t>
  </si>
  <si>
    <t>Scottish National Investment Bank</t>
  </si>
  <si>
    <t>KPMG</t>
  </si>
  <si>
    <t>Scottish Police Authority</t>
  </si>
  <si>
    <t>Scottish Public Services Ombudsman</t>
  </si>
  <si>
    <t>Scottish Qualifications Authority</t>
  </si>
  <si>
    <t>Scottish Rail Holdings</t>
  </si>
  <si>
    <t>First year, no fee set.</t>
  </si>
  <si>
    <t>Scottish Road Works Commissioner</t>
  </si>
  <si>
    <t>Scottish Social Services Council</t>
  </si>
  <si>
    <t>Skills Development Scotland</t>
  </si>
  <si>
    <t>South of Scotland Enterprise</t>
  </si>
  <si>
    <t>sportscotland</t>
  </si>
  <si>
    <t>sportscotland Lottery Fund</t>
  </si>
  <si>
    <t>Standards Commission for Scotland</t>
  </si>
  <si>
    <t>VisitScotland</t>
  </si>
  <si>
    <t>Water Industry Commission for Scotland</t>
  </si>
  <si>
    <t>Ayrshire college</t>
  </si>
  <si>
    <t>FE</t>
  </si>
  <si>
    <t>AAS</t>
  </si>
  <si>
    <t>Borders College</t>
  </si>
  <si>
    <t>City of Glasgow College</t>
  </si>
  <si>
    <t>Dumfries and Galloway College</t>
  </si>
  <si>
    <t>Dundee and Angus College</t>
  </si>
  <si>
    <t>Edinburgh College</t>
  </si>
  <si>
    <t>Fife College</t>
  </si>
  <si>
    <t>Forth Valley College</t>
  </si>
  <si>
    <t>Glasgow Clyde College</t>
  </si>
  <si>
    <t>Glasgow Kelvin College</t>
  </si>
  <si>
    <t>Glasgow Colleges Regional Board</t>
  </si>
  <si>
    <t>Inverness College</t>
  </si>
  <si>
    <t>Lews Castle College</t>
  </si>
  <si>
    <t>Moray College</t>
  </si>
  <si>
    <t>New College Lanarkshire</t>
  </si>
  <si>
    <t>North East Scotland College</t>
  </si>
  <si>
    <t>UHI North, West and Hebrides</t>
  </si>
  <si>
    <t>Perth College</t>
  </si>
  <si>
    <t>South Lanarkshire College</t>
  </si>
  <si>
    <t>West College Scotland</t>
  </si>
  <si>
    <t>West Lothian College</t>
  </si>
  <si>
    <t>Aberdeen City Council</t>
  </si>
  <si>
    <t>LG</t>
  </si>
  <si>
    <t>Aberdeen City Council Trusts</t>
  </si>
  <si>
    <t>No fees are set for charitable trusts.</t>
  </si>
  <si>
    <t>Aberdeen City IJB</t>
  </si>
  <si>
    <t>Aberdeenshire Council</t>
  </si>
  <si>
    <t>Aberdeenshire Council Trusts</t>
  </si>
  <si>
    <t>Aberdeenshire IJB</t>
  </si>
  <si>
    <t>Angus Council</t>
  </si>
  <si>
    <t>Angus Council Trusts</t>
  </si>
  <si>
    <t>Angus IJB</t>
  </si>
  <si>
    <t>Argyll and Bute Council</t>
  </si>
  <si>
    <t>Argyll and Bute Council Trusts</t>
  </si>
  <si>
    <t>Argyll and Bute IJB</t>
  </si>
  <si>
    <t>Ayrshire VJB</t>
  </si>
  <si>
    <t>Central Scotland VJB</t>
  </si>
  <si>
    <t>City of Edinburgh Council</t>
  </si>
  <si>
    <t>City of Edinburgh Council Trusts</t>
  </si>
  <si>
    <t>Clackmannanshire and Stirling IJB</t>
  </si>
  <si>
    <t>Clackmannanshire Council</t>
  </si>
  <si>
    <t>Clyde Valley Learning and Development JC</t>
  </si>
  <si>
    <t>Clydeplan</t>
  </si>
  <si>
    <t>Comhairle nan Eilean Siar</t>
  </si>
  <si>
    <t>Dumfries and Galloway Council</t>
  </si>
  <si>
    <t>Dumfries and Galloway Council Trusts</t>
  </si>
  <si>
    <t>Dumfries and Galloway IJB</t>
  </si>
  <si>
    <t>Dumfries and Galloway Pension Fund</t>
  </si>
  <si>
    <t>Dunbartonshire and Argyll and Bute VJB</t>
  </si>
  <si>
    <t>Dundee City Council</t>
  </si>
  <si>
    <t>Dundee City Council Trusts</t>
  </si>
  <si>
    <t>Dundee City IJB</t>
  </si>
  <si>
    <t>East Ayrshire Council</t>
  </si>
  <si>
    <t>East Ayrshire Council Trusts</t>
  </si>
  <si>
    <t>East Ayrshire IJB</t>
  </si>
  <si>
    <t>East Dunbartonshire Council</t>
  </si>
  <si>
    <t>East Dunbartonshire Council Trusts</t>
  </si>
  <si>
    <t>East Dunbartonshire IJB</t>
  </si>
  <si>
    <t>East Lothian Council</t>
  </si>
  <si>
    <t>East Lothian Council Trusts</t>
  </si>
  <si>
    <t>East Lothian IJB</t>
  </si>
  <si>
    <t>East Renfrewshire Council</t>
  </si>
  <si>
    <t>EY</t>
  </si>
  <si>
    <t>East Renfrewshire Council Trusts</t>
  </si>
  <si>
    <t>East Renfrewshire IJB</t>
  </si>
  <si>
    <t>Edinburgh IJB</t>
  </si>
  <si>
    <t>Falkirk Council</t>
  </si>
  <si>
    <t>Falkirk Council Trusts</t>
  </si>
  <si>
    <t>Falkirk IJB</t>
  </si>
  <si>
    <t>Falkirk Pension Fund</t>
  </si>
  <si>
    <t>Fife Council</t>
  </si>
  <si>
    <t>Fife Council Trusts</t>
  </si>
  <si>
    <t>Fife IJB</t>
  </si>
  <si>
    <t>Fife Pension Fund</t>
  </si>
  <si>
    <t>Glasgow City Council</t>
  </si>
  <si>
    <t>Glasgow City IJB</t>
  </si>
  <si>
    <t>Glasgow City Region City Deal Cabinet JC</t>
  </si>
  <si>
    <t>Grampian VJB</t>
  </si>
  <si>
    <t>Highland and Western Isles VJB</t>
  </si>
  <si>
    <t>Highland Council</t>
  </si>
  <si>
    <t>Highland Council Trusts</t>
  </si>
  <si>
    <t>Highland Pension Fund</t>
  </si>
  <si>
    <t>HITRANS</t>
  </si>
  <si>
    <t>Inverclyde Council</t>
  </si>
  <si>
    <t>Inverclyde IJB</t>
  </si>
  <si>
    <t>Lanarkshire VJB</t>
  </si>
  <si>
    <t>Lothian Pension Fund</t>
  </si>
  <si>
    <t>Lothian VJB</t>
  </si>
  <si>
    <t>Midlothian Council</t>
  </si>
  <si>
    <t>Midlothian IJB</t>
  </si>
  <si>
    <t>Moray Council</t>
  </si>
  <si>
    <t>Moray Council Trusts</t>
  </si>
  <si>
    <t>Moray IJB</t>
  </si>
  <si>
    <t>Mugdock Country Park JC</t>
  </si>
  <si>
    <t>NESTRANS</t>
  </si>
  <si>
    <t>North Ayrshire Council</t>
  </si>
  <si>
    <t>North Ayrshire Council Trusts</t>
  </si>
  <si>
    <t>North Ayrshire IJB</t>
  </si>
  <si>
    <t>North East Scotland Pension Fund</t>
  </si>
  <si>
    <t>North Lanarkshire Council</t>
  </si>
  <si>
    <t>North Lanarkshire Council Trusts</t>
  </si>
  <si>
    <t>North Lanarkshire IJB</t>
  </si>
  <si>
    <t>Orkney and Shetland VJB</t>
  </si>
  <si>
    <t>Orkney IJB</t>
  </si>
  <si>
    <t>Orkney Islands Council</t>
  </si>
  <si>
    <t>Orkney Islands Council Trusts</t>
  </si>
  <si>
    <t>tbc</t>
  </si>
  <si>
    <t>Orkney Pension Fund</t>
  </si>
  <si>
    <t>Perth and Kinross Council</t>
  </si>
  <si>
    <t>Perth and Kinross Council Trusts</t>
  </si>
  <si>
    <t>Perth and Kinross IJB</t>
  </si>
  <si>
    <t>Renfrewshire Council</t>
  </si>
  <si>
    <t>Renfrewshire Council Trusts</t>
  </si>
  <si>
    <t>Renfrewshire IJB</t>
  </si>
  <si>
    <t>Renfrewshire VJB</t>
  </si>
  <si>
    <t>Scotland Excel</t>
  </si>
  <si>
    <t>Scottish Borders Council</t>
  </si>
  <si>
    <t>Scottish Borders Council Trusts</t>
  </si>
  <si>
    <t>Scottish Borders IJB</t>
  </si>
  <si>
    <t>Scottish Borders Pension Fund</t>
  </si>
  <si>
    <t>SEStran</t>
  </si>
  <si>
    <t>Shetland IJB</t>
  </si>
  <si>
    <t>Shetland Islands Council</t>
  </si>
  <si>
    <t>Shetland Islands Council Trusts</t>
  </si>
  <si>
    <t>Shetland Islands Pension Fund</t>
  </si>
  <si>
    <t>South Ayrshire Council</t>
  </si>
  <si>
    <t>South Ayrshire Council Trusts</t>
  </si>
  <si>
    <t>South Ayrshire IJB</t>
  </si>
  <si>
    <t>South Lanarkshire Council</t>
  </si>
  <si>
    <t>South Lanarkshire Council Trusts</t>
  </si>
  <si>
    <t>South Lanarkshire IJB</t>
  </si>
  <si>
    <t>Stirling Council</t>
  </si>
  <si>
    <t>Stirling Council Trusts</t>
  </si>
  <si>
    <t>Strathclyde Concessionary Travel Scheme JC</t>
  </si>
  <si>
    <t>Strathclyde Partnership for Transport</t>
  </si>
  <si>
    <t>Strathclyde Pension Funds</t>
  </si>
  <si>
    <t>SWestrans</t>
  </si>
  <si>
    <t>TACTRAN</t>
  </si>
  <si>
    <t>Tay Road Bridge JB</t>
  </si>
  <si>
    <t>Tayside Contracts JC</t>
  </si>
  <si>
    <t>Tayside Pension Fund</t>
  </si>
  <si>
    <t>Tayside VJB</t>
  </si>
  <si>
    <t>West Dunbartonshire Council</t>
  </si>
  <si>
    <t>West Dunbartonshire Council Trusts</t>
  </si>
  <si>
    <t>West Dunbartonshire IJB</t>
  </si>
  <si>
    <t>West Lothian Council</t>
  </si>
  <si>
    <t>West Lothian Council Trusts</t>
  </si>
  <si>
    <t>West Lothian IJB</t>
  </si>
  <si>
    <t>West of Scotland Archaeology Service JC</t>
  </si>
  <si>
    <t>West of Scotland European Forum</t>
  </si>
  <si>
    <t>Curam Is Slainte nan Eilean Siar</t>
  </si>
  <si>
    <t>ZetTrans</t>
  </si>
  <si>
    <t>Healthcare Improvement Scotland</t>
  </si>
  <si>
    <t>NHS</t>
  </si>
  <si>
    <t>Mental Welfare Commission for Scotland</t>
  </si>
  <si>
    <t>National Waiting Times Centre Board</t>
  </si>
  <si>
    <t>NHS 24</t>
  </si>
  <si>
    <t>NHS Ayrshire and Arran</t>
  </si>
  <si>
    <t>NHS Borders</t>
  </si>
  <si>
    <t>NHS Dumfries and Galloway</t>
  </si>
  <si>
    <t>NHS Education for Scotland</t>
  </si>
  <si>
    <t>NHS Fife</t>
  </si>
  <si>
    <t>NHS Forth Valley</t>
  </si>
  <si>
    <t>NHS Grampian</t>
  </si>
  <si>
    <t>NHS Greater Glasgow and Clyde</t>
  </si>
  <si>
    <t>NHS Highland</t>
  </si>
  <si>
    <t>NHS Lanarkshire</t>
  </si>
  <si>
    <t>NHS Lothian</t>
  </si>
  <si>
    <t>NHS National Services Scotland</t>
  </si>
  <si>
    <t>NHS Orkney</t>
  </si>
  <si>
    <t>NHS Shetland</t>
  </si>
  <si>
    <t>NHS Tayside</t>
  </si>
  <si>
    <t>NHS Western Isles</t>
  </si>
  <si>
    <t>Public Health Scotland</t>
  </si>
  <si>
    <t>Scottish Ambulance Service</t>
  </si>
  <si>
    <t>The State Hospital</t>
  </si>
  <si>
    <t>Scottish Water</t>
  </si>
  <si>
    <t>SW</t>
  </si>
  <si>
    <t>Do not include</t>
  </si>
  <si>
    <t>SGRPID: European Agricultural Fund</t>
  </si>
  <si>
    <t>Agree</t>
  </si>
  <si>
    <t>Fee budget check</t>
  </si>
  <si>
    <t>Adjustment for SCoSS correction.</t>
  </si>
  <si>
    <t>22/23 Expected Fee</t>
  </si>
  <si>
    <t>22/23 Agreed Fee</t>
  </si>
  <si>
    <t>Rebate</t>
  </si>
  <si>
    <t>Scheduled second year reduction in fee partially offset by inflationary increase.</t>
  </si>
  <si>
    <t>Revenue Scotland Devolved Taxes Account</t>
  </si>
  <si>
    <t>Revenue Scotland Devolved Taxes Account and Resource Accounts have been separated as two entities. Use the Resource Accounts for 22/23 fee information.</t>
  </si>
  <si>
    <t>Scottish Biometrics Commissioner</t>
  </si>
  <si>
    <t>No fee set last year.</t>
  </si>
  <si>
    <t>We are not able to set the fee for UHI North Highland College because of the merger. We have asked your auditor to assess the fee and agree it with you.</t>
  </si>
  <si>
    <t>UHI North, West and Hebrides no fee set</t>
  </si>
  <si>
    <t>23/24 Expected Fee</t>
  </si>
  <si>
    <t>23/24 Agreed Fee</t>
  </si>
  <si>
    <t>FM</t>
  </si>
  <si>
    <t>Scottish Pubs Code Adjudicator</t>
  </si>
  <si>
    <t>Zero Waste Scotland</t>
  </si>
  <si>
    <t>Fee agreed with Deloitte, now includes Pooled costs.</t>
  </si>
  <si>
    <t>24/25 Expected Fee</t>
  </si>
  <si>
    <t>24/25 Agreed Fee</t>
  </si>
  <si>
    <t>To be agreed</t>
  </si>
  <si>
    <t>Structural fee adjustments</t>
  </si>
  <si>
    <t>Caledonian Sleeper Limited</t>
  </si>
  <si>
    <t>Scotrail Trains Limited</t>
  </si>
  <si>
    <t>Instructions and definitions</t>
  </si>
  <si>
    <t>Back to report</t>
  </si>
  <si>
    <t>What do audited bodies receive for the fee?</t>
  </si>
  <si>
    <r>
      <t xml:space="preserve">The scope of the public sector audit model in Scotland, as explained more fully in </t>
    </r>
    <r>
      <rPr>
        <b/>
        <sz val="11"/>
        <color theme="1"/>
        <rFont val="Arial"/>
        <family val="2"/>
      </rPr>
      <t>Public audit in Scotland</t>
    </r>
    <r>
      <rPr>
        <sz val="11"/>
        <color theme="1"/>
        <rFont val="Arial"/>
        <family val="2"/>
      </rPr>
      <t xml:space="preserve"> means that the audit fees cover a wide range of audit work and related outputs.</t>
    </r>
  </si>
  <si>
    <r>
      <t xml:space="preserve">All bodies receive a </t>
    </r>
    <r>
      <rPr>
        <b/>
        <sz val="11"/>
        <color theme="1"/>
        <rFont val="Arial"/>
        <family val="2"/>
      </rPr>
      <t>financial statements audit</t>
    </r>
    <r>
      <rPr>
        <sz val="11"/>
        <color theme="1"/>
        <rFont val="Arial"/>
        <family val="2"/>
      </rPr>
      <t xml:space="preserve"> that includes an auditor's opinion on whether the financial statements present a true and fair view for the year. This opinion is supplemented by an </t>
    </r>
    <r>
      <rPr>
        <b/>
        <sz val="11"/>
        <color theme="1"/>
        <rFont val="Arial"/>
        <family val="2"/>
      </rPr>
      <t>annual audit report</t>
    </r>
    <r>
      <rPr>
        <sz val="11"/>
        <color theme="1"/>
        <rFont val="Arial"/>
        <family val="2"/>
      </rPr>
      <t xml:space="preserve"> that summarises the key audit findings and auditor conclusions on aspects of the wider scope requirements of the </t>
    </r>
    <r>
      <rPr>
        <b/>
        <sz val="11"/>
        <color theme="1"/>
        <rFont val="Arial"/>
        <family val="2"/>
      </rPr>
      <t>Code of Audit Practice</t>
    </r>
    <r>
      <rPr>
        <sz val="11"/>
        <color theme="1"/>
        <rFont val="Arial"/>
        <family val="2"/>
      </rPr>
      <t>. These are public documents and help to explain the local audit work that was undertaken and key findings.</t>
    </r>
  </si>
  <si>
    <r>
      <t xml:space="preserve">Every year around 10 to 12 </t>
    </r>
    <r>
      <rPr>
        <b/>
        <sz val="11"/>
        <color theme="1"/>
        <rFont val="Arial"/>
        <family val="2"/>
      </rPr>
      <t>performance audit reports</t>
    </r>
    <r>
      <rPr>
        <sz val="11"/>
        <color theme="1"/>
        <rFont val="Arial"/>
        <family val="2"/>
      </rPr>
      <t xml:space="preserve"> are produced and published on our website. The aim of these is to provide independent assurance to the people of Scotland that public money is being spent properly and that it provides value for money. Local government bodies contribute to the costs of relevant reports through audit fees. Other performance audit work is funded by the Scottish Parliament.</t>
    </r>
  </si>
  <si>
    <t>Instructions</t>
  </si>
  <si>
    <t>Sector</t>
  </si>
  <si>
    <t>Select the sector of the body you are interested in from the drop down list.</t>
  </si>
  <si>
    <t>Body</t>
  </si>
  <si>
    <t>Select the body from the drop down list.</t>
  </si>
  <si>
    <t>The report shows the components of the expected fee for the current year and the previous year, and the agreed fee for the previous year.</t>
  </si>
  <si>
    <t>Definitions</t>
  </si>
  <si>
    <t>Auditor remuneration</t>
  </si>
  <si>
    <t>Auditor remuneration is the part of the fee that represents the cost to the auditor. It is the baseline remuneration level for each audit. 
This is based on the average price estimate of each of the six successful firms in the 2021 tender for audit services and from Audit Services Group.</t>
  </si>
  <si>
    <t>Pooled costs</t>
  </si>
  <si>
    <t>Pooled costs are the parts of the audit fee that are pooled by sector to ensure that an audited body pays the same fee irrespective of their geographic location or auditor.</t>
  </si>
  <si>
    <t>Contribution to performance audit and Best Value work</t>
  </si>
  <si>
    <t>Performance Audit and Best Value costs apply only to local government.
It is the part of the audit fee that is retained by Audit Scotland to meet the costs of performance audits and the central support for auditors’ Best Value work.</t>
  </si>
  <si>
    <t>The Sectoral cap adjustment is the adjustment to apply an equal price movement to all bodies within each sector.</t>
  </si>
  <si>
    <t>Confirmed fee</t>
  </si>
  <si>
    <t>The actual amount that you will pay will depend on the amount of the audit fee determined by your auditor. Auditors may discuss fee increases of up to 10 per cent of Auditor Remuneration (20 per cent for bodies with an expected fee below £36,500) where additional work beyond that expected is required.
Where the 10 per cent/20 per cent range is not sufficient to accommodate the additional work, higher remuneration can be discussed with the prior agreement of Audit Scotland.</t>
  </si>
  <si>
    <t>Public audit in Scotland</t>
  </si>
  <si>
    <t>Code of Audit Practice</t>
  </si>
  <si>
    <t>Performance audit reports</t>
  </si>
  <si>
    <t>Expected audit fee</t>
  </si>
  <si>
    <t>Billing arrangements</t>
  </si>
  <si>
    <t>Year</t>
  </si>
  <si>
    <t>2025/26</t>
  </si>
  <si>
    <t>Central government - non chargeable</t>
  </si>
  <si>
    <t>Auditor Remuneration</t>
  </si>
  <si>
    <t>Contribution to PABV costs</t>
  </si>
  <si>
    <t>Total:
Expected fee</t>
  </si>
  <si>
    <t>Difference (£)</t>
  </si>
  <si>
    <t>Difference (%)</t>
  </si>
  <si>
    <t>Summary</t>
  </si>
  <si>
    <t>Audit fee billing arrangements</t>
  </si>
  <si>
    <t>Local government, NHS, Central government (incl SW)</t>
  </si>
  <si>
    <t>You should expect to receive 3 invoices a year in normal circumstances, unless you agree an increased audit fee with your auditor after you have received the third invoice.</t>
  </si>
  <si>
    <t>Audit Scotland will issue  invoices on the following basis:</t>
  </si>
  <si>
    <r>
      <rPr>
        <b/>
        <sz val="11"/>
        <color theme="1"/>
        <rFont val="Calibri"/>
        <family val="2"/>
        <scheme val="minor"/>
      </rPr>
      <t>January:</t>
    </r>
    <r>
      <rPr>
        <sz val="11"/>
        <color theme="1"/>
        <rFont val="Calibri"/>
        <family val="2"/>
        <scheme val="minor"/>
      </rPr>
      <t xml:space="preserve"> 1/3 of the Expected fee.</t>
    </r>
  </si>
  <si>
    <r>
      <rPr>
        <b/>
        <sz val="11"/>
        <color theme="1"/>
        <rFont val="Calibri"/>
        <family val="2"/>
        <scheme val="minor"/>
      </rPr>
      <t>April/May:</t>
    </r>
    <r>
      <rPr>
        <sz val="11"/>
        <color theme="1"/>
        <rFont val="Calibri"/>
        <family val="2"/>
        <scheme val="minor"/>
      </rPr>
      <t xml:space="preserve"> 2/3 agreed fee less 1st instalment.</t>
    </r>
  </si>
  <si>
    <r>
      <rPr>
        <b/>
        <sz val="11"/>
        <color theme="1"/>
        <rFont val="Calibri"/>
        <family val="2"/>
        <scheme val="minor"/>
      </rPr>
      <t>August/September:</t>
    </r>
    <r>
      <rPr>
        <sz val="11"/>
        <color theme="1"/>
        <rFont val="Calibri"/>
        <family val="2"/>
        <scheme val="minor"/>
      </rPr>
      <t xml:space="preserve"> Remaining fee.</t>
    </r>
  </si>
  <si>
    <r>
      <rPr>
        <b/>
        <sz val="11"/>
        <color theme="1"/>
        <rFont val="Calibri"/>
        <family val="2"/>
        <scheme val="minor"/>
      </rPr>
      <t>December/January:</t>
    </r>
    <r>
      <rPr>
        <sz val="11"/>
        <color theme="1"/>
        <rFont val="Calibri"/>
        <family val="2"/>
        <scheme val="minor"/>
      </rPr>
      <t xml:space="preserve"> Any late adjustments agreed after August.</t>
    </r>
  </si>
  <si>
    <t>Further education</t>
  </si>
  <si>
    <t>You should expect to receive 2 invoices a year.</t>
  </si>
  <si>
    <r>
      <rPr>
        <b/>
        <sz val="11"/>
        <color theme="1"/>
        <rFont val="Calibri"/>
        <family val="2"/>
        <scheme val="minor"/>
      </rPr>
      <t>September:</t>
    </r>
    <r>
      <rPr>
        <sz val="11"/>
        <color theme="1"/>
        <rFont val="Calibri"/>
        <family val="2"/>
        <scheme val="minor"/>
      </rPr>
      <t xml:space="preserve"> 1/2 of the Agreed fee.</t>
    </r>
  </si>
  <si>
    <r>
      <rPr>
        <b/>
        <sz val="11"/>
        <color theme="1"/>
        <rFont val="Calibri"/>
        <family val="2"/>
        <scheme val="minor"/>
      </rPr>
      <t>May:</t>
    </r>
    <r>
      <rPr>
        <sz val="11"/>
        <color theme="1"/>
        <rFont val="Calibri"/>
        <family val="2"/>
        <scheme val="minor"/>
      </rPr>
      <t xml:space="preserve"> Remaining balance based on agreed fee.</t>
    </r>
  </si>
  <si>
    <t>Example billing</t>
  </si>
  <si>
    <t>A central government body has an expected fee of £33,000</t>
  </si>
  <si>
    <t>In January, you would receive an invoice for £11,000</t>
  </si>
  <si>
    <t>In February you agree a fee with your auditor of £35,000</t>
  </si>
  <si>
    <t>In April/May you receive an invoice for (2/3*£35,000)-£11,000 = £12,333</t>
  </si>
  <si>
    <t>In August/September you receive an invoice for £11,667</t>
  </si>
  <si>
    <t>New bodies</t>
  </si>
  <si>
    <t>Audit Scotland may not set Expected fees for the first two years of a new body.</t>
  </si>
  <si>
    <t>When Expected fees are not set Audit Scotland will set a budgeted fee based on bodies of a similar nature while the auditor develops an understanding of the cost of the audit.</t>
  </si>
  <si>
    <t>The first, and possibly second invoice will be based on the budgeted figure.</t>
  </si>
  <si>
    <t>Once the auditor agrees a fee, any remaining invoices will be based on that.</t>
  </si>
  <si>
    <t>If the auditor agrees a fee below the budgeted fee, you may receive a credit note.</t>
  </si>
  <si>
    <t>Audit Scotland will adjust the budgeted fee based on discussions with the auditor part way through the first year's audit.</t>
  </si>
  <si>
    <t>Following further discussion with the auditor, Audit Scotland will normally set an Expected for for the third full audit year.</t>
  </si>
  <si>
    <t>When Audit Scotland sets Expected fees for a new body, this is based on commercial bids from firms for the first three years of the audit. These may fall in the second and third year as the first year of an audit requires more input.</t>
  </si>
  <si>
    <t>In these cases, the invoicing will follow the normal procedures.</t>
  </si>
  <si>
    <t>Azets Audit Services</t>
  </si>
  <si>
    <t>Audit Scotland</t>
  </si>
  <si>
    <t>Deloitte</t>
  </si>
  <si>
    <t>Grant Thornton</t>
  </si>
  <si>
    <t>Forvis Mazars</t>
  </si>
  <si>
    <t>Central government - chargeable</t>
  </si>
  <si>
    <t>Local government - council</t>
  </si>
  <si>
    <t>LG-C</t>
  </si>
  <si>
    <t>Local government</t>
  </si>
  <si>
    <t>Local government - charitable trusts</t>
  </si>
  <si>
    <t>LG-ch</t>
  </si>
  <si>
    <t>Local government - pension fund</t>
  </si>
  <si>
    <t>LG-PF</t>
  </si>
  <si>
    <t>Local government - IJB</t>
  </si>
  <si>
    <t>LG-IJB</t>
  </si>
  <si>
    <t>Local government - other</t>
  </si>
  <si>
    <t>LG-O</t>
  </si>
  <si>
    <t>Sector Variance</t>
  </si>
  <si>
    <t>2017/18</t>
  </si>
  <si>
    <t>2018/19</t>
  </si>
  <si>
    <t>2019/20</t>
  </si>
  <si>
    <t>2020/21</t>
  </si>
  <si>
    <t>2021/22</t>
  </si>
  <si>
    <t>Twentyone</t>
  </si>
  <si>
    <t>Twentytwo</t>
  </si>
  <si>
    <t>Twentythree</t>
  </si>
  <si>
    <t>Twentyfour</t>
  </si>
  <si>
    <t>Twentyfive</t>
  </si>
  <si>
    <t>Twentysix</t>
  </si>
  <si>
    <t>Years</t>
  </si>
  <si>
    <t>2022/23</t>
  </si>
  <si>
    <t>2023/24</t>
  </si>
  <si>
    <t>2024/25</t>
  </si>
  <si>
    <t>2026/27</t>
  </si>
  <si>
    <t>Check names to current list</t>
  </si>
  <si>
    <t>BodyName</t>
  </si>
  <si>
    <t>Total</t>
  </si>
  <si>
    <t>Fee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</si>
</sst>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quot;£&quot;* #,##0_-;_-&quot;£&quot;* &quot;-&quot;_-;_-@_-"/>
    <numFmt numFmtId="43" formatCode="_-* #,##0.00_-;\-* #,##0.00_-;_-* &quot;-&quot;??_-;_-@_-"/>
    <numFmt numFmtId="164" formatCode="_-* #,##0_-;\-* #,##0_-;_-* &quot;-&quot;??_-;_-@_-"/>
    <numFmt numFmtId="165" formatCode="0.0%"/>
    <numFmt numFmtId="166" formatCode="_-* #,##0.0_-;\-* #,##0.0_-;_-* &quot;-&quot;??_-;_-@_-"/>
    <numFmt numFmtId="167" formatCode="#,##0_ ;[Red]\-#,##0\ "/>
  </numFmts>
  <fonts count="19" x14ac:knownFonts="1">
    <font>
      <sz val="11"/>
      <color theme="1"/>
      <name val="Calibri"/>
      <family val="2"/>
      <scheme val="minor"/>
    </font>
    <font>
      <sz val="11"/>
      <color theme="1"/>
      <name val="Arial"/>
      <family val="2"/>
    </font>
    <font>
      <sz val="11"/>
      <color theme="1"/>
      <name val="Calibri"/>
      <family val="2"/>
      <scheme val="minor"/>
    </font>
    <font>
      <b/>
      <sz val="11"/>
      <color theme="1"/>
      <name val="Calibri"/>
      <family val="2"/>
      <scheme val="minor"/>
    </font>
    <font>
      <b/>
      <sz val="11"/>
      <color rgb="FF006B8D"/>
      <name val="Arial"/>
      <family val="2"/>
    </font>
    <font>
      <sz val="11"/>
      <color rgb="FF006B8D"/>
      <name val="Arial"/>
      <family val="2"/>
    </font>
    <font>
      <sz val="11"/>
      <color theme="1"/>
      <name val="Arial"/>
      <family val="2"/>
    </font>
    <font>
      <b/>
      <sz val="11"/>
      <color theme="1"/>
      <name val="Arial"/>
      <family val="2"/>
    </font>
    <font>
      <sz val="11"/>
      <color theme="0" tint="-0.249977111117893"/>
      <name val="Arial"/>
      <family val="2"/>
    </font>
    <font>
      <b/>
      <sz val="12"/>
      <color rgb="FF006B8D"/>
      <name val="Arial"/>
      <family val="2"/>
    </font>
    <font>
      <b/>
      <sz val="22"/>
      <color rgb="FF006B8D"/>
      <name val="Arial"/>
      <family val="2"/>
    </font>
    <font>
      <sz val="12"/>
      <color rgb="FF006B8D"/>
      <name val="Arial"/>
      <family val="2"/>
    </font>
    <font>
      <b/>
      <sz val="12"/>
      <color theme="1"/>
      <name val="Arial"/>
      <family val="2"/>
    </font>
    <font>
      <sz val="12"/>
      <color theme="1"/>
      <name val="Arial"/>
      <family val="2"/>
    </font>
    <font>
      <sz val="11"/>
      <color theme="0" tint="-0.34998626667073579"/>
      <name val="Calibri"/>
      <family val="2"/>
      <scheme val="minor"/>
    </font>
    <font>
      <u/>
      <sz val="11"/>
      <color theme="10"/>
      <name val="Calibri"/>
      <family val="2"/>
      <scheme val="minor"/>
    </font>
    <font>
      <u/>
      <sz val="11"/>
      <color theme="10"/>
      <name val="Arial"/>
      <family val="2"/>
    </font>
    <font>
      <b/>
      <sz val="14"/>
      <color rgb="FF006B8D"/>
      <name val="Arial"/>
      <family val="2"/>
    </font>
    <font>
      <u/>
      <sz val="14"/>
      <color theme="10"/>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rgb="FFFF0000"/>
        <bgColor indexed="64"/>
      </patternFill>
    </fill>
  </fills>
  <borders count="3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81CBD4"/>
      </left>
      <right style="thin">
        <color rgb="FF81CBD4"/>
      </right>
      <top style="thin">
        <color rgb="FF81CBD4"/>
      </top>
      <bottom style="thin">
        <color rgb="FF81CBD4"/>
      </bottom>
      <diagonal/>
    </border>
    <border>
      <left/>
      <right/>
      <top/>
      <bottom style="thin">
        <color rgb="FF006B8D"/>
      </bottom>
      <diagonal/>
    </border>
    <border>
      <left/>
      <right/>
      <top style="thin">
        <color rgb="FF006B8D"/>
      </top>
      <bottom/>
      <diagonal/>
    </border>
    <border>
      <left/>
      <right/>
      <top style="thick">
        <color rgb="FF006B8D"/>
      </top>
      <bottom/>
      <diagonal/>
    </border>
    <border>
      <left/>
      <right/>
      <top/>
      <bottom style="thick">
        <color rgb="FF006B8D"/>
      </bottom>
      <diagonal/>
    </border>
    <border>
      <left style="thin">
        <color rgb="FF006B8D"/>
      </left>
      <right/>
      <top style="thin">
        <color rgb="FF006B8D"/>
      </top>
      <bottom/>
      <diagonal/>
    </border>
    <border>
      <left/>
      <right style="thin">
        <color rgb="FF006B8D"/>
      </right>
      <top style="thin">
        <color rgb="FF006B8D"/>
      </top>
      <bottom/>
      <diagonal/>
    </border>
    <border>
      <left style="thin">
        <color rgb="FF006B8D"/>
      </left>
      <right/>
      <top/>
      <bottom/>
      <diagonal/>
    </border>
    <border>
      <left/>
      <right style="thin">
        <color rgb="FF006B8D"/>
      </right>
      <top/>
      <bottom/>
      <diagonal/>
    </border>
    <border>
      <left style="thin">
        <color rgb="FF006B8D"/>
      </left>
      <right/>
      <top/>
      <bottom style="thin">
        <color rgb="FF006B8D"/>
      </bottom>
      <diagonal/>
    </border>
    <border>
      <left/>
      <right style="thin">
        <color rgb="FF006B8D"/>
      </right>
      <top/>
      <bottom style="thin">
        <color rgb="FF006B8D"/>
      </bottom>
      <diagonal/>
    </border>
    <border>
      <left/>
      <right/>
      <top style="thin">
        <color indexed="64"/>
      </top>
      <bottom/>
      <diagonal/>
    </border>
    <border>
      <left/>
      <right/>
      <top/>
      <bottom style="thin">
        <color indexed="64"/>
      </bottom>
      <diagonal/>
    </border>
    <border>
      <left/>
      <right/>
      <top style="thin">
        <color rgb="FF006B8D"/>
      </top>
      <bottom style="thin">
        <color rgb="FF006B8D"/>
      </bottom>
      <diagonal/>
    </border>
    <border>
      <left style="thin">
        <color rgb="FF006B8D"/>
      </left>
      <right/>
      <top style="thin">
        <color rgb="FF006B8D"/>
      </top>
      <bottom style="thin">
        <color rgb="FF006B8D"/>
      </bottom>
      <diagonal/>
    </border>
    <border>
      <left/>
      <right style="thin">
        <color rgb="FF006B8D"/>
      </right>
      <top style="thin">
        <color rgb="FF006B8D"/>
      </top>
      <bottom style="thin">
        <color rgb="FF006B8D"/>
      </bottom>
      <diagonal/>
    </border>
    <border>
      <left style="medium">
        <color rgb="FF81CBD4"/>
      </left>
      <right/>
      <top style="medium">
        <color rgb="FF81CBD4"/>
      </top>
      <bottom/>
      <diagonal/>
    </border>
    <border>
      <left/>
      <right/>
      <top style="medium">
        <color rgb="FF81CBD4"/>
      </top>
      <bottom/>
      <diagonal/>
    </border>
    <border>
      <left style="medium">
        <color rgb="FF81CBD4"/>
      </left>
      <right/>
      <top style="medium">
        <color rgb="FF81CBD4"/>
      </top>
      <bottom style="medium">
        <color rgb="FF81CBD4"/>
      </bottom>
      <diagonal/>
    </border>
    <border>
      <left/>
      <right/>
      <top style="medium">
        <color rgb="FF81CBD4"/>
      </top>
      <bottom style="medium">
        <color rgb="FF81CBD4"/>
      </bottom>
      <diagonal/>
    </border>
    <border>
      <left/>
      <right style="medium">
        <color rgb="FF81CBD4"/>
      </right>
      <top style="medium">
        <color rgb="FF81CBD4"/>
      </top>
      <bottom style="medium">
        <color rgb="FF81CBD4"/>
      </bottom>
      <diagonal/>
    </border>
    <border>
      <left style="medium">
        <color rgb="FF81CBD4"/>
      </left>
      <right style="medium">
        <color rgb="FF81CBD4"/>
      </right>
      <top/>
      <bottom/>
      <diagonal/>
    </border>
  </borders>
  <cellStyleXfs count="4">
    <xf numFmtId="0" fontId="0" fillId="0" borderId="0"/>
    <xf numFmtId="43" fontId="2" fillId="0" borderId="0" applyFont="0" applyFill="0" applyBorder="0" applyAlignment="0" applyProtection="0"/>
    <xf numFmtId="9" fontId="2" fillId="0" borderId="0" applyFont="0" applyFill="0" applyBorder="0" applyAlignment="0" applyProtection="0"/>
    <xf numFmtId="0" fontId="15" fillId="0" borderId="0" applyNumberFormat="0" applyFill="0" applyBorder="0" applyAlignment="0" applyProtection="0"/>
  </cellStyleXfs>
  <cellXfs count="123">
    <xf numFmtId="0" fontId="0" fillId="0" borderId="0" xfId="0"/>
    <xf numFmtId="0" fontId="0" fillId="0" borderId="0" xfId="0" applyAlignment="1">
      <alignment wrapText="1"/>
    </xf>
    <xf numFmtId="164" fontId="0" fillId="0" borderId="0" xfId="1" applyNumberFormat="1" applyFont="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9" xfId="0" applyBorder="1"/>
    <xf numFmtId="0" fontId="3" fillId="0" borderId="0" xfId="0" applyFont="1"/>
    <xf numFmtId="0" fontId="6" fillId="0" borderId="0" xfId="0" applyFont="1"/>
    <xf numFmtId="0" fontId="7" fillId="0" borderId="0" xfId="0" applyFont="1" applyAlignment="1">
      <alignment horizontal="right"/>
    </xf>
    <xf numFmtId="0" fontId="8" fillId="0" borderId="0" xfId="0" applyFont="1"/>
    <xf numFmtId="0" fontId="5" fillId="0" borderId="0" xfId="0" applyFont="1"/>
    <xf numFmtId="0" fontId="5" fillId="0" borderId="0" xfId="0" applyFont="1" applyAlignment="1">
      <alignment horizontal="left" vertical="center"/>
    </xf>
    <xf numFmtId="0" fontId="5" fillId="0" borderId="13" xfId="0" applyFont="1" applyBorder="1" applyAlignment="1">
      <alignment horizontal="left" vertical="center"/>
    </xf>
    <xf numFmtId="0" fontId="5" fillId="0" borderId="13" xfId="0" applyFont="1" applyBorder="1"/>
    <xf numFmtId="0" fontId="5" fillId="0" borderId="14" xfId="0" applyFont="1" applyBorder="1"/>
    <xf numFmtId="164" fontId="4" fillId="0" borderId="11" xfId="1" applyNumberFormat="1" applyFont="1" applyBorder="1" applyAlignment="1">
      <alignment horizontal="right" wrapText="1"/>
    </xf>
    <xf numFmtId="0" fontId="11" fillId="0" borderId="0" xfId="0" applyFont="1" applyAlignment="1">
      <alignment horizontal="left" vertical="center"/>
    </xf>
    <xf numFmtId="0" fontId="11" fillId="0" borderId="0" xfId="0" applyFont="1"/>
    <xf numFmtId="0" fontId="12" fillId="0" borderId="0" xfId="0" applyFont="1" applyAlignment="1">
      <alignment horizontal="right"/>
    </xf>
    <xf numFmtId="0" fontId="12" fillId="0" borderId="0" xfId="0" applyFont="1"/>
    <xf numFmtId="0" fontId="13" fillId="0" borderId="0" xfId="0" applyFont="1"/>
    <xf numFmtId="166" fontId="8" fillId="0" borderId="0" xfId="1" applyNumberFormat="1" applyFont="1" applyBorder="1"/>
    <xf numFmtId="164" fontId="8" fillId="0" borderId="0" xfId="0" applyNumberFormat="1" applyFont="1"/>
    <xf numFmtId="164" fontId="8" fillId="0" borderId="0" xfId="1" applyNumberFormat="1" applyFont="1" applyBorder="1"/>
    <xf numFmtId="0" fontId="10" fillId="0" borderId="14" xfId="0" applyFont="1" applyBorder="1" applyAlignment="1">
      <alignment horizontal="left" vertical="center"/>
    </xf>
    <xf numFmtId="0" fontId="7" fillId="0" borderId="11" xfId="0" applyFont="1" applyBorder="1" applyAlignment="1">
      <alignment wrapText="1"/>
    </xf>
    <xf numFmtId="0" fontId="7" fillId="0" borderId="14" xfId="0" applyFont="1" applyBorder="1" applyAlignment="1">
      <alignment wrapText="1"/>
    </xf>
    <xf numFmtId="0" fontId="4" fillId="0" borderId="0" xfId="0" applyFont="1" applyAlignment="1">
      <alignment horizontal="left" wrapText="1"/>
    </xf>
    <xf numFmtId="0" fontId="6" fillId="0" borderId="0" xfId="0" applyFont="1" applyAlignment="1">
      <alignment wrapText="1"/>
    </xf>
    <xf numFmtId="0" fontId="7" fillId="0" borderId="0" xfId="0" applyFont="1"/>
    <xf numFmtId="165" fontId="7" fillId="2" borderId="0" xfId="2" applyNumberFormat="1" applyFont="1" applyFill="1" applyBorder="1"/>
    <xf numFmtId="164" fontId="7" fillId="0" borderId="0" xfId="1" applyNumberFormat="1" applyFont="1" applyBorder="1" applyAlignment="1">
      <alignment wrapText="1"/>
    </xf>
    <xf numFmtId="0" fontId="14" fillId="0" borderId="0" xfId="0" applyFont="1"/>
    <xf numFmtId="0" fontId="0" fillId="0" borderId="21" xfId="0" applyBorder="1"/>
    <xf numFmtId="164" fontId="0" fillId="0" borderId="6" xfId="1" applyNumberFormat="1" applyFont="1" applyBorder="1"/>
    <xf numFmtId="0" fontId="0" fillId="0" borderId="22" xfId="0" applyBorder="1"/>
    <xf numFmtId="2" fontId="8" fillId="0" borderId="0" xfId="2" applyNumberFormat="1" applyFont="1" applyBorder="1"/>
    <xf numFmtId="167" fontId="7" fillId="2" borderId="0" xfId="1" applyNumberFormat="1" applyFont="1" applyFill="1" applyBorder="1"/>
    <xf numFmtId="0" fontId="8" fillId="0" borderId="0" xfId="0" applyFont="1" applyAlignment="1" applyProtection="1">
      <alignment wrapText="1"/>
      <protection locked="0"/>
    </xf>
    <xf numFmtId="164" fontId="4" fillId="2" borderId="0" xfId="1" applyNumberFormat="1" applyFont="1" applyFill="1" applyBorder="1" applyAlignment="1">
      <alignment horizontal="right" wrapText="1"/>
    </xf>
    <xf numFmtId="0" fontId="7" fillId="0" borderId="11" xfId="0" applyFont="1" applyBorder="1"/>
    <xf numFmtId="0" fontId="8" fillId="0" borderId="11" xfId="0" applyFont="1" applyBorder="1"/>
    <xf numFmtId="42" fontId="7" fillId="2" borderId="23" xfId="1" applyNumberFormat="1" applyFont="1" applyFill="1" applyBorder="1"/>
    <xf numFmtId="0" fontId="7" fillId="0" borderId="0" xfId="0" applyFont="1" applyAlignment="1">
      <alignment vertical="top"/>
    </xf>
    <xf numFmtId="0" fontId="6" fillId="0" borderId="0" xfId="0" applyFont="1" applyAlignment="1">
      <alignment vertical="top" wrapText="1"/>
    </xf>
    <xf numFmtId="0" fontId="4" fillId="0" borderId="15" xfId="0" applyFont="1" applyBorder="1" applyAlignment="1">
      <alignment vertical="top"/>
    </xf>
    <xf numFmtId="0" fontId="4" fillId="0" borderId="19" xfId="0" applyFont="1" applyBorder="1" applyAlignment="1">
      <alignment vertical="top"/>
    </xf>
    <xf numFmtId="0" fontId="7" fillId="0" borderId="19" xfId="0" applyFont="1" applyBorder="1" applyAlignment="1">
      <alignment vertical="top"/>
    </xf>
    <xf numFmtId="0" fontId="16" fillId="0" borderId="0" xfId="3" applyFont="1" applyAlignment="1">
      <alignment vertical="top" wrapText="1"/>
    </xf>
    <xf numFmtId="0" fontId="4" fillId="0" borderId="17" xfId="0" applyFont="1" applyBorder="1" applyAlignment="1">
      <alignment vertical="top"/>
    </xf>
    <xf numFmtId="0" fontId="9" fillId="0" borderId="24" xfId="0" applyFont="1" applyBorder="1" applyAlignment="1">
      <alignment vertical="top"/>
    </xf>
    <xf numFmtId="0" fontId="15" fillId="0" borderId="14" xfId="3" applyBorder="1" applyAlignment="1">
      <alignment horizontal="left" vertical="center"/>
    </xf>
    <xf numFmtId="0" fontId="18" fillId="0" borderId="0" xfId="3" applyFont="1"/>
    <xf numFmtId="0" fontId="9" fillId="0" borderId="10" xfId="0" applyFont="1" applyBorder="1" applyAlignment="1" applyProtection="1">
      <alignment horizontal="center" vertical="center"/>
      <protection locked="0"/>
    </xf>
    <xf numFmtId="42" fontId="7" fillId="0" borderId="11" xfId="1" applyNumberFormat="1" applyFont="1" applyBorder="1" applyAlignment="1">
      <alignment horizontal="right"/>
    </xf>
    <xf numFmtId="0" fontId="0" fillId="0" borderId="17" xfId="0" applyBorder="1"/>
    <xf numFmtId="0" fontId="0" fillId="0" borderId="18" xfId="0" applyBorder="1" applyAlignment="1">
      <alignment wrapText="1"/>
    </xf>
    <xf numFmtId="0" fontId="0" fillId="0" borderId="18" xfId="0" applyBorder="1"/>
    <xf numFmtId="0" fontId="0" fillId="0" borderId="19" xfId="0" applyBorder="1"/>
    <xf numFmtId="0" fontId="0" fillId="0" borderId="20" xfId="0" applyBorder="1"/>
    <xf numFmtId="0" fontId="0" fillId="0" borderId="20" xfId="0" applyBorder="1" applyAlignment="1">
      <alignment wrapText="1"/>
    </xf>
    <xf numFmtId="0" fontId="4" fillId="0" borderId="24" xfId="0" applyFont="1" applyBorder="1" applyAlignment="1">
      <alignment vertical="top"/>
    </xf>
    <xf numFmtId="0" fontId="0" fillId="0" borderId="25" xfId="0" applyBorder="1"/>
    <xf numFmtId="0" fontId="1" fillId="0" borderId="20" xfId="0" applyFont="1" applyBorder="1" applyAlignment="1">
      <alignment vertical="top" wrapText="1"/>
    </xf>
    <xf numFmtId="0" fontId="0" fillId="0" borderId="0" xfId="0" quotePrefix="1"/>
    <xf numFmtId="164" fontId="0" fillId="0" borderId="0" xfId="1" applyNumberFormat="1" applyFont="1" applyAlignment="1" applyProtection="1">
      <alignment wrapText="1"/>
    </xf>
    <xf numFmtId="164" fontId="0" fillId="0" borderId="0" xfId="1" applyNumberFormat="1" applyFont="1" applyProtection="1"/>
    <xf numFmtId="164" fontId="0" fillId="0" borderId="0" xfId="0" applyNumberFormat="1"/>
    <xf numFmtId="0" fontId="1" fillId="0" borderId="0" xfId="0" applyFont="1"/>
    <xf numFmtId="0" fontId="1" fillId="0" borderId="16" xfId="0" applyFont="1" applyBorder="1" applyAlignment="1">
      <alignment vertical="top" wrapText="1"/>
    </xf>
    <xf numFmtId="0" fontId="1" fillId="0" borderId="17" xfId="0" applyFont="1" applyBorder="1" applyAlignment="1">
      <alignment vertical="top"/>
    </xf>
    <xf numFmtId="0" fontId="1" fillId="0" borderId="18" xfId="0" applyFont="1" applyBorder="1" applyAlignment="1">
      <alignment vertical="top" wrapText="1"/>
    </xf>
    <xf numFmtId="0" fontId="1" fillId="0" borderId="19" xfId="0" applyFont="1" applyBorder="1" applyAlignment="1">
      <alignment vertical="top"/>
    </xf>
    <xf numFmtId="0" fontId="1" fillId="0" borderId="0" xfId="0" applyFont="1" applyAlignment="1">
      <alignment vertical="top" wrapText="1"/>
    </xf>
    <xf numFmtId="0" fontId="1" fillId="0" borderId="25" xfId="0" applyFont="1" applyBorder="1" applyAlignment="1">
      <alignment vertical="top" wrapText="1"/>
    </xf>
    <xf numFmtId="0" fontId="1" fillId="0" borderId="14" xfId="0" applyFont="1" applyBorder="1" applyAlignment="1">
      <alignment wrapText="1"/>
    </xf>
    <xf numFmtId="0" fontId="1" fillId="0" borderId="0" xfId="0" applyFont="1" applyAlignment="1">
      <alignment wrapText="1"/>
    </xf>
    <xf numFmtId="0" fontId="1" fillId="0" borderId="23" xfId="0" applyFont="1" applyBorder="1"/>
    <xf numFmtId="167" fontId="1" fillId="0" borderId="11" xfId="1" applyNumberFormat="1" applyFont="1" applyBorder="1"/>
    <xf numFmtId="167" fontId="1" fillId="0" borderId="0" xfId="1" applyNumberFormat="1" applyFont="1" applyBorder="1"/>
    <xf numFmtId="42" fontId="1" fillId="2" borderId="0" xfId="1" applyNumberFormat="1" applyFont="1" applyFill="1" applyBorder="1"/>
    <xf numFmtId="42" fontId="1" fillId="0" borderId="0" xfId="1" applyNumberFormat="1" applyFont="1" applyBorder="1"/>
    <xf numFmtId="165" fontId="1" fillId="0" borderId="0" xfId="2" applyNumberFormat="1" applyFont="1" applyBorder="1"/>
    <xf numFmtId="0" fontId="3" fillId="0" borderId="4" xfId="0" applyFont="1" applyBorder="1"/>
    <xf numFmtId="0" fontId="16" fillId="0" borderId="0" xfId="3" applyFont="1" applyAlignment="1">
      <alignment vertical="top"/>
    </xf>
    <xf numFmtId="164" fontId="8" fillId="0" borderId="0" xfId="1" applyNumberFormat="1" applyFont="1"/>
    <xf numFmtId="0" fontId="9" fillId="0" borderId="0" xfId="0" applyFont="1" applyAlignment="1">
      <alignment horizontal="center"/>
    </xf>
    <xf numFmtId="0" fontId="9" fillId="0" borderId="0" xfId="0" applyFont="1" applyAlignment="1">
      <alignment horizontal="center" vertical="center"/>
    </xf>
    <xf numFmtId="0" fontId="12" fillId="0" borderId="0" xfId="0" applyFont="1" applyAlignment="1">
      <alignment horizontal="center"/>
    </xf>
    <xf numFmtId="0" fontId="1" fillId="0" borderId="27" xfId="0" applyFont="1" applyBorder="1"/>
    <xf numFmtId="0" fontId="7" fillId="0" borderId="27" xfId="0" applyFont="1" applyBorder="1" applyAlignment="1">
      <alignment horizontal="right"/>
    </xf>
    <xf numFmtId="0" fontId="9" fillId="0" borderId="31" xfId="0" applyFont="1" applyBorder="1" applyAlignment="1">
      <alignment horizontal="center"/>
    </xf>
    <xf numFmtId="164" fontId="0" fillId="0" borderId="8" xfId="1" applyNumberFormat="1" applyFont="1" applyBorder="1"/>
    <xf numFmtId="164" fontId="0" fillId="3" borderId="0" xfId="0" applyNumberFormat="1" applyFill="1"/>
    <xf numFmtId="164" fontId="0" fillId="3" borderId="0" xfId="1" applyNumberFormat="1" applyFont="1" applyFill="1" applyAlignment="1" applyProtection="1">
      <alignment wrapText="1"/>
    </xf>
    <xf numFmtId="164" fontId="0" fillId="3" borderId="0" xfId="1" applyNumberFormat="1" applyFont="1" applyFill="1"/>
    <xf numFmtId="164" fontId="0" fillId="3" borderId="0" xfId="1" applyNumberFormat="1" applyFont="1" applyFill="1" applyProtection="1"/>
    <xf numFmtId="0" fontId="0" fillId="3" borderId="0" xfId="0" applyFill="1"/>
    <xf numFmtId="0" fontId="7" fillId="0" borderId="0" xfId="0" applyFont="1" applyAlignment="1">
      <alignment horizontal="center" vertical="top"/>
    </xf>
    <xf numFmtId="0" fontId="17" fillId="0" borderId="0" xfId="0" applyFont="1" applyAlignment="1">
      <alignment horizontal="center" vertical="top"/>
    </xf>
    <xf numFmtId="0" fontId="1" fillId="0" borderId="19" xfId="0" applyFont="1" applyBorder="1" applyAlignment="1">
      <alignment horizontal="left" vertical="top" wrapText="1"/>
    </xf>
    <xf numFmtId="0" fontId="1" fillId="0" borderId="11" xfId="0" applyFont="1" applyBorder="1" applyAlignment="1">
      <alignment horizontal="left" vertical="top" wrapText="1"/>
    </xf>
    <xf numFmtId="0" fontId="1" fillId="0" borderId="20" xfId="0" applyFont="1" applyBorder="1" applyAlignment="1">
      <alignment horizontal="left" vertical="top" wrapText="1"/>
    </xf>
    <xf numFmtId="0" fontId="1" fillId="0" borderId="17" xfId="0" applyFont="1" applyBorder="1" applyAlignment="1">
      <alignment horizontal="left" vertical="top" wrapText="1"/>
    </xf>
    <xf numFmtId="0" fontId="1" fillId="0" borderId="0" xfId="0" applyFont="1" applyAlignment="1">
      <alignment horizontal="left" vertical="top" wrapText="1"/>
    </xf>
    <xf numFmtId="0" fontId="1" fillId="0" borderId="18" xfId="0" applyFont="1" applyBorder="1" applyAlignment="1">
      <alignment horizontal="left" vertical="top" wrapText="1"/>
    </xf>
    <xf numFmtId="0" fontId="9" fillId="0" borderId="26" xfId="0" applyFont="1" applyBorder="1" applyAlignment="1" applyProtection="1">
      <alignment horizontal="left" vertical="center"/>
      <protection locked="0"/>
    </xf>
    <xf numFmtId="0" fontId="9" fillId="0" borderId="27" xfId="0" applyFont="1" applyBorder="1" applyAlignment="1" applyProtection="1">
      <alignment horizontal="left" vertical="center"/>
      <protection locked="0"/>
    </xf>
    <xf numFmtId="0" fontId="9" fillId="0" borderId="15" xfId="0" applyFont="1" applyBorder="1" applyAlignment="1">
      <alignment horizontal="left" wrapText="1"/>
    </xf>
    <xf numFmtId="0" fontId="9" fillId="0" borderId="12" xfId="0" applyFont="1" applyBorder="1" applyAlignment="1">
      <alignment horizontal="left" wrapText="1"/>
    </xf>
    <xf numFmtId="0" fontId="9" fillId="0" borderId="16" xfId="0" applyFont="1" applyBorder="1" applyAlignment="1">
      <alignment horizontal="left" wrapText="1"/>
    </xf>
    <xf numFmtId="0" fontId="9" fillId="0" borderId="28" xfId="0" applyFont="1" applyBorder="1" applyAlignment="1" applyProtection="1">
      <alignment horizontal="left" vertical="center"/>
      <protection locked="0"/>
    </xf>
    <xf numFmtId="0" fontId="9" fillId="0" borderId="29" xfId="0" applyFont="1" applyBorder="1" applyAlignment="1" applyProtection="1">
      <alignment horizontal="left" vertical="center"/>
      <protection locked="0"/>
    </xf>
    <xf numFmtId="0" fontId="9" fillId="0" borderId="30" xfId="0" applyFont="1" applyBorder="1" applyAlignment="1" applyProtection="1">
      <alignment horizontal="left" vertical="center"/>
      <protection locked="0"/>
    </xf>
    <xf numFmtId="0" fontId="0" fillId="0" borderId="0" xfId="0" applyAlignment="1">
      <alignment horizontal="center"/>
    </xf>
    <xf numFmtId="164" fontId="0" fillId="0" borderId="0" xfId="1" applyNumberFormat="1" applyFont="1" applyFill="1" applyAlignment="1" applyProtection="1">
      <alignment wrapText="1"/>
    </xf>
    <xf numFmtId="164" fontId="0" fillId="0" borderId="0" xfId="1" applyNumberFormat="1" applyFont="1" applyFill="1"/>
    <xf numFmtId="0" fontId="0" fillId="0" borderId="0" xfId="0" applyFill="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colors>
    <mruColors>
      <color rgb="FF81CBD4"/>
      <color rgb="FF006B8D"/>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730250</xdr:colOff>
      <xdr:row>1</xdr:row>
      <xdr:rowOff>134412</xdr:rowOff>
    </xdr:from>
    <xdr:to>
      <xdr:col>10</xdr:col>
      <xdr:colOff>182581</xdr:colOff>
      <xdr:row>2</xdr:row>
      <xdr:rowOff>287788</xdr:rowOff>
    </xdr:to>
    <xdr:pic>
      <xdr:nvPicPr>
        <xdr:cNvPr id="4" name="Picture 3">
          <a:extLst>
            <a:ext uri="{FF2B5EF4-FFF2-40B4-BE49-F238E27FC236}">
              <a16:creationId xmlns:a16="http://schemas.microsoft.com/office/drawing/2014/main" id="{00000000-0008-0000-0400-00000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15250" y="134412"/>
          <a:ext cx="2278080" cy="29350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ohn Gilchrist" id="{5A310DAF-003D-4744-86BF-D69F3FF6EF52}" userId="S::jgilchrist@audit.scot::cac2edb4-0ac3-4e23-87c4-0522d1cfcbd2" providerId="AD"/>
  <person displayName="John Gilchrist" id="{D2D59835-01ED-443F-81CF-2DD128F2386E}" userId="S::jgilchrist@audit-scotland.gov.uk::cac2edb4-0ac3-4e23-87c4-0522d1cfcbd2"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262" dT="2022-12-12T16:26:10.21" personId="{D2D59835-01ED-443F-81CF-2DD128F2386E}" id="{62B4B55C-5480-4ED3-AC16-6E8B167D4C1E}">
    <text>Checked 12/12/22</text>
  </threadedComment>
</ThreadedComments>
</file>

<file path=xl/threadedComments/threadedComment2.xml><?xml version="1.0" encoding="utf-8"?>
<ThreadedComments xmlns="http://schemas.microsoft.com/office/spreadsheetml/2018/threadedcomments" xmlns:x="http://schemas.openxmlformats.org/spreadsheetml/2006/main">
  <threadedComment ref="K262" dT="2023-12-06T16:41:21.15" personId="{D2D59835-01ED-443F-81CF-2DD128F2386E}" id="{F985B1AC-A53B-4073-B540-CBE23B35C2E7}">
    <text>Checked 11/12/23</text>
  </threadedComment>
</ThreadedComments>
</file>

<file path=xl/threadedComments/threadedComment3.xml><?xml version="1.0" encoding="utf-8"?>
<ThreadedComments xmlns="http://schemas.microsoft.com/office/spreadsheetml/2018/threadedcomments" xmlns:x="http://schemas.openxmlformats.org/spreadsheetml/2006/main">
  <threadedComment ref="J257" dT="2025-01-17T08:59:32.61" personId="{D2D59835-01ED-443F-81CF-2DD128F2386E}" id="{33A43F48-22CB-437B-80BD-ED988C5A27FA}">
    <text>Checked 17/01/25</text>
  </threadedComment>
</ThreadedComments>
</file>

<file path=xl/threadedComments/threadedComment4.xml><?xml version="1.0" encoding="utf-8"?>
<ThreadedComments xmlns="http://schemas.microsoft.com/office/spreadsheetml/2018/threadedcomments" xmlns:x="http://schemas.openxmlformats.org/spreadsheetml/2006/main">
  <threadedComment ref="J256" dT="2026-01-06T13:22:01.32" personId="{5A310DAF-003D-4744-86BF-D69F3FF6EF52}" id="{9AB64F98-A1EF-49C5-A7E8-82C2AB848A15}">
    <text>Checked 06/01/26</text>
  </threadedComment>
  <threadedComment ref="K258" dT="2026-01-06T13:21:32.21" personId="{5A310DAF-003D-4744-86BF-D69F3FF6EF52}" id="{753E5D95-0928-46D2-A4D8-68B4CEB3744A}">
    <text>ZWS 63,270 in fee budget.</text>
  </threadedComment>
</ThreadedComments>
</file>

<file path=xl/threadedComments/threadedComment5.xml><?xml version="1.0" encoding="utf-8"?>
<ThreadedComments xmlns="http://schemas.microsoft.com/office/spreadsheetml/2018/threadedcomments" xmlns:x="http://schemas.openxmlformats.org/spreadsheetml/2006/main">
  <threadedComment ref="H27" dT="2025-01-10T15:44:53.62" personId="{D2D59835-01ED-443F-81CF-2DD128F2386E}" id="{A4911E04-74CA-477E-BA1E-7C296EFDA132}">
    <text>Need to check if this is right at some point.</text>
  </threadedComment>
  <threadedComment ref="D298" dT="2022-12-12T16:58:17.59" personId="{D2D59835-01ED-443F-81CF-2DD128F2386E}" id="{4F07CC64-7DC8-46BD-823D-617C210BE0D2}">
    <text>Checked 12/12/22</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hyperlink" Target="https://www.audit-scotland.gov.uk/uploads/docs/report/2021/as_code_audit_practice_21.pdf" TargetMode="External"/><Relationship Id="rId2" Type="http://schemas.openxmlformats.org/officeDocument/2006/relationships/hyperlink" Target="https://www.audit-scotland.gov.uk/uploads/docs/report/2023/as_ac_230620_public_audit_scotland.pdf" TargetMode="External"/><Relationship Id="rId1" Type="http://schemas.openxmlformats.org/officeDocument/2006/relationships/hyperlink" Target="http://www.audit-scotland.gov.uk/our-work/performance-audits" TargetMode="External"/><Relationship Id="rId4"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microsoft.com/office/2017/10/relationships/threadedComment" Target="../threadedComments/threadedComment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BA0D2-9EDF-4567-9EF2-8D6E82113A83}">
  <dimension ref="A1:P268"/>
  <sheetViews>
    <sheetView workbookViewId="0">
      <pane xSplit="1" ySplit="1" topLeftCell="C248" activePane="bottomRight" state="frozen"/>
      <selection pane="topRight" activeCell="B1" sqref="B1"/>
      <selection pane="bottomLeft" activeCell="A2" sqref="A2"/>
      <selection pane="bottomRight" activeCell="M65" sqref="M65"/>
    </sheetView>
  </sheetViews>
  <sheetFormatPr defaultRowHeight="15" x14ac:dyDescent="0.25"/>
  <cols>
    <col min="1" max="1" width="47.85546875" customWidth="1"/>
    <col min="2" max="2" width="28" customWidth="1"/>
    <col min="5" max="5" width="11.5703125" style="71" bestFit="1" customWidth="1"/>
    <col min="6" max="6" width="10.5703125" style="71" bestFit="1" customWidth="1"/>
    <col min="7" max="7" width="11.5703125" style="71" bestFit="1" customWidth="1"/>
    <col min="8" max="8" width="10.5703125" style="71" bestFit="1" customWidth="1"/>
    <col min="9" max="9" width="11.5703125" style="71" bestFit="1" customWidth="1"/>
    <col min="10" max="10" width="11.85546875" style="71" bestFit="1" customWidth="1"/>
    <col min="11" max="11" width="18.140625" style="71" bestFit="1" customWidth="1"/>
    <col min="12" max="12" width="13.28515625" style="71" bestFit="1" customWidth="1"/>
    <col min="13" max="13" width="14" style="71" bestFit="1" customWidth="1"/>
    <col min="14" max="14" width="9.140625" style="71"/>
    <col min="15" max="15" width="9.5703125" bestFit="1" customWidth="1"/>
  </cols>
  <sheetData>
    <row r="1" spans="1:14" s="1" customFormat="1" ht="45" x14ac:dyDescent="0.25">
      <c r="A1" s="1" t="s">
        <v>0</v>
      </c>
      <c r="B1" s="1" t="s">
        <v>1</v>
      </c>
      <c r="C1" s="1" t="s">
        <v>2</v>
      </c>
      <c r="D1" s="1" t="s">
        <v>3</v>
      </c>
      <c r="E1" s="70" t="s">
        <v>4</v>
      </c>
      <c r="F1" s="70" t="s">
        <v>5</v>
      </c>
      <c r="G1" s="70" t="s">
        <v>6</v>
      </c>
      <c r="H1" s="70" t="s">
        <v>7</v>
      </c>
      <c r="I1" s="70" t="s">
        <v>8</v>
      </c>
      <c r="J1" s="70" t="s">
        <v>9</v>
      </c>
      <c r="K1" s="70" t="s">
        <v>10</v>
      </c>
      <c r="L1" s="70" t="s">
        <v>11</v>
      </c>
      <c r="M1" s="70" t="s">
        <v>12</v>
      </c>
      <c r="N1" s="70"/>
    </row>
    <row r="2" spans="1:14" x14ac:dyDescent="0.25">
      <c r="A2" t="s">
        <v>13</v>
      </c>
      <c r="C2" t="s">
        <v>14</v>
      </c>
      <c r="D2" t="s">
        <v>15</v>
      </c>
      <c r="E2" s="71">
        <v>48120</v>
      </c>
      <c r="F2" s="71">
        <v>3200</v>
      </c>
      <c r="G2" s="71">
        <v>0</v>
      </c>
      <c r="H2" s="71">
        <v>1690</v>
      </c>
      <c r="I2" s="71">
        <v>-6090</v>
      </c>
      <c r="J2" s="71">
        <v>46920</v>
      </c>
      <c r="K2" s="71">
        <v>46920</v>
      </c>
      <c r="L2" s="71">
        <v>46750</v>
      </c>
      <c r="M2" s="71">
        <v>47750</v>
      </c>
    </row>
    <row r="3" spans="1:14" x14ac:dyDescent="0.25">
      <c r="A3" t="s">
        <v>16</v>
      </c>
      <c r="B3" t="s">
        <v>17</v>
      </c>
      <c r="C3" t="s">
        <v>14</v>
      </c>
      <c r="D3" t="s">
        <v>18</v>
      </c>
      <c r="E3" s="71">
        <v>45530</v>
      </c>
      <c r="F3" s="71">
        <v>3020</v>
      </c>
      <c r="G3" s="71">
        <v>0</v>
      </c>
      <c r="H3" s="71">
        <v>1600</v>
      </c>
      <c r="I3" s="71">
        <v>0</v>
      </c>
      <c r="J3" s="71">
        <v>50150</v>
      </c>
      <c r="K3" s="71">
        <v>50150</v>
      </c>
      <c r="L3" s="71">
        <v>0</v>
      </c>
      <c r="M3" s="71" t="s">
        <v>19</v>
      </c>
    </row>
    <row r="4" spans="1:14" x14ac:dyDescent="0.25">
      <c r="A4" t="s">
        <v>20</v>
      </c>
      <c r="C4" t="s">
        <v>14</v>
      </c>
      <c r="D4" t="s">
        <v>15</v>
      </c>
      <c r="E4" s="71">
        <v>105810</v>
      </c>
      <c r="F4" s="71">
        <v>7030</v>
      </c>
      <c r="G4" s="71">
        <v>0</v>
      </c>
      <c r="H4" s="71">
        <v>3720</v>
      </c>
      <c r="I4" s="71">
        <v>-7370</v>
      </c>
      <c r="J4" s="71">
        <v>109190</v>
      </c>
      <c r="K4" s="71">
        <v>109190</v>
      </c>
      <c r="L4" s="71">
        <v>108800</v>
      </c>
      <c r="M4" s="71">
        <v>108800</v>
      </c>
    </row>
    <row r="5" spans="1:14" x14ac:dyDescent="0.25">
      <c r="A5" t="s">
        <v>21</v>
      </c>
      <c r="C5" t="s">
        <v>14</v>
      </c>
      <c r="D5" t="s">
        <v>18</v>
      </c>
      <c r="E5" s="71">
        <v>46240</v>
      </c>
      <c r="F5" s="71">
        <v>3070</v>
      </c>
      <c r="G5" s="71">
        <v>0</v>
      </c>
      <c r="H5" s="71">
        <v>1630</v>
      </c>
      <c r="I5" s="71">
        <v>-9040</v>
      </c>
      <c r="J5" s="71">
        <v>41900</v>
      </c>
      <c r="K5" s="71">
        <v>41900</v>
      </c>
      <c r="L5" s="71">
        <v>41750</v>
      </c>
      <c r="M5" s="71">
        <v>46940</v>
      </c>
    </row>
    <row r="6" spans="1:14" x14ac:dyDescent="0.25">
      <c r="A6" t="s">
        <v>22</v>
      </c>
      <c r="C6" t="s">
        <v>14</v>
      </c>
      <c r="D6" t="s">
        <v>15</v>
      </c>
      <c r="E6" s="71">
        <v>43490</v>
      </c>
      <c r="F6" s="71">
        <v>2890</v>
      </c>
      <c r="G6" s="71">
        <v>0</v>
      </c>
      <c r="H6" s="71">
        <v>1530</v>
      </c>
      <c r="I6" s="71">
        <v>-9970</v>
      </c>
      <c r="J6" s="71">
        <v>37940</v>
      </c>
      <c r="K6" s="71">
        <v>37940</v>
      </c>
      <c r="L6" s="71">
        <v>37800</v>
      </c>
      <c r="M6" s="71">
        <v>37800</v>
      </c>
    </row>
    <row r="7" spans="1:14" x14ac:dyDescent="0.25">
      <c r="A7" t="s">
        <v>23</v>
      </c>
      <c r="C7" t="s">
        <v>14</v>
      </c>
      <c r="D7" t="s">
        <v>18</v>
      </c>
      <c r="E7" s="71">
        <v>47600</v>
      </c>
      <c r="F7" s="71">
        <v>3160</v>
      </c>
      <c r="G7" s="71">
        <v>0</v>
      </c>
      <c r="H7" s="71">
        <v>1680</v>
      </c>
      <c r="I7" s="71">
        <v>0</v>
      </c>
      <c r="J7" s="71">
        <v>52440</v>
      </c>
      <c r="K7" s="71">
        <v>52440</v>
      </c>
      <c r="L7" s="71">
        <v>28480</v>
      </c>
      <c r="M7" s="71">
        <v>28480</v>
      </c>
    </row>
    <row r="8" spans="1:14" x14ac:dyDescent="0.25">
      <c r="A8" t="s">
        <v>24</v>
      </c>
      <c r="C8" t="s">
        <v>14</v>
      </c>
      <c r="D8" t="s">
        <v>18</v>
      </c>
      <c r="E8" s="71">
        <v>54330</v>
      </c>
      <c r="F8" s="71">
        <v>3610</v>
      </c>
      <c r="G8" s="71">
        <v>0</v>
      </c>
      <c r="H8" s="71">
        <v>1910</v>
      </c>
      <c r="I8" s="71">
        <v>-11120</v>
      </c>
      <c r="J8" s="71">
        <v>48730</v>
      </c>
      <c r="K8" s="71">
        <v>48730</v>
      </c>
      <c r="L8" s="71">
        <v>48560</v>
      </c>
      <c r="M8" s="71">
        <v>48560</v>
      </c>
    </row>
    <row r="9" spans="1:14" x14ac:dyDescent="0.25">
      <c r="A9" t="s">
        <v>25</v>
      </c>
      <c r="C9" t="s">
        <v>14</v>
      </c>
      <c r="D9" t="s">
        <v>26</v>
      </c>
      <c r="E9" s="71">
        <v>112480</v>
      </c>
      <c r="F9" s="71">
        <v>7470</v>
      </c>
      <c r="G9" s="71">
        <v>0</v>
      </c>
      <c r="H9" s="71">
        <v>3960</v>
      </c>
      <c r="I9" s="71">
        <v>-21930</v>
      </c>
      <c r="J9" s="71">
        <v>101980</v>
      </c>
      <c r="K9" s="71">
        <v>101980</v>
      </c>
      <c r="L9" s="71">
        <v>101620</v>
      </c>
      <c r="M9" s="71">
        <v>101620</v>
      </c>
    </row>
    <row r="10" spans="1:14" x14ac:dyDescent="0.25">
      <c r="A10" t="s">
        <v>27</v>
      </c>
      <c r="C10" t="s">
        <v>14</v>
      </c>
      <c r="D10" t="s">
        <v>15</v>
      </c>
      <c r="E10" s="71">
        <v>20160</v>
      </c>
      <c r="F10" s="71">
        <v>1340</v>
      </c>
      <c r="G10" s="71">
        <v>0</v>
      </c>
      <c r="H10" s="71">
        <v>710</v>
      </c>
      <c r="I10" s="71">
        <v>-17940</v>
      </c>
      <c r="J10" s="71">
        <v>4270</v>
      </c>
      <c r="K10" s="71">
        <v>4270</v>
      </c>
      <c r="L10" s="71">
        <v>4250</v>
      </c>
      <c r="M10" s="71">
        <v>4250</v>
      </c>
    </row>
    <row r="11" spans="1:14" x14ac:dyDescent="0.25">
      <c r="A11" t="s">
        <v>28</v>
      </c>
      <c r="C11" t="s">
        <v>14</v>
      </c>
      <c r="D11" t="s">
        <v>26</v>
      </c>
      <c r="E11" s="71">
        <v>68410</v>
      </c>
      <c r="F11" s="71">
        <v>4540</v>
      </c>
      <c r="G11" s="71">
        <v>0</v>
      </c>
      <c r="H11" s="71">
        <v>2410</v>
      </c>
      <c r="I11" s="71">
        <v>-5540</v>
      </c>
      <c r="J11" s="71">
        <v>69820</v>
      </c>
      <c r="K11" s="71">
        <v>69820</v>
      </c>
      <c r="L11" s="71">
        <v>69570</v>
      </c>
      <c r="M11" s="71">
        <v>69570</v>
      </c>
    </row>
    <row r="12" spans="1:14" x14ac:dyDescent="0.25">
      <c r="A12" t="s">
        <v>29</v>
      </c>
      <c r="C12" t="s">
        <v>14</v>
      </c>
      <c r="D12" t="s">
        <v>15</v>
      </c>
      <c r="E12" s="71">
        <v>83950</v>
      </c>
      <c r="F12" s="71">
        <v>5580</v>
      </c>
      <c r="G12" s="71">
        <v>0</v>
      </c>
      <c r="H12" s="71">
        <v>2950</v>
      </c>
      <c r="I12" s="71">
        <v>-22140</v>
      </c>
      <c r="J12" s="71">
        <v>70340</v>
      </c>
      <c r="K12" s="71">
        <v>70340</v>
      </c>
      <c r="L12" s="71">
        <v>70090</v>
      </c>
      <c r="M12" s="71">
        <v>70090</v>
      </c>
    </row>
    <row r="13" spans="1:14" x14ac:dyDescent="0.25">
      <c r="A13" t="s">
        <v>30</v>
      </c>
      <c r="C13" t="s">
        <v>14</v>
      </c>
      <c r="D13" t="s">
        <v>15</v>
      </c>
      <c r="E13" s="71">
        <v>9250</v>
      </c>
      <c r="F13" s="71">
        <v>610</v>
      </c>
      <c r="G13" s="71">
        <v>0</v>
      </c>
      <c r="H13" s="71">
        <v>330</v>
      </c>
      <c r="I13" s="71">
        <v>1730</v>
      </c>
      <c r="J13" s="71">
        <v>11920</v>
      </c>
      <c r="K13" s="71">
        <v>11920</v>
      </c>
      <c r="L13" s="71">
        <v>11880</v>
      </c>
      <c r="M13" s="71">
        <v>11880</v>
      </c>
    </row>
    <row r="14" spans="1:14" x14ac:dyDescent="0.25">
      <c r="A14" t="s">
        <v>31</v>
      </c>
      <c r="C14" t="s">
        <v>14</v>
      </c>
      <c r="D14" t="s">
        <v>18</v>
      </c>
      <c r="E14" s="71">
        <v>29120</v>
      </c>
      <c r="F14" s="71">
        <v>1930</v>
      </c>
      <c r="G14" s="71">
        <v>0</v>
      </c>
      <c r="H14" s="71">
        <v>1020</v>
      </c>
      <c r="I14" s="71">
        <v>-17570</v>
      </c>
      <c r="J14" s="71">
        <v>14500</v>
      </c>
      <c r="K14" s="71">
        <v>14500</v>
      </c>
      <c r="L14" s="71">
        <v>14450</v>
      </c>
      <c r="M14" s="71">
        <v>14450</v>
      </c>
    </row>
    <row r="15" spans="1:14" x14ac:dyDescent="0.25">
      <c r="A15" t="s">
        <v>32</v>
      </c>
      <c r="C15" t="s">
        <v>14</v>
      </c>
      <c r="D15" t="s">
        <v>18</v>
      </c>
      <c r="E15" s="71">
        <v>63880</v>
      </c>
      <c r="F15" s="71">
        <v>4240</v>
      </c>
      <c r="G15" s="71">
        <v>0</v>
      </c>
      <c r="H15" s="71">
        <v>2250</v>
      </c>
      <c r="I15" s="71">
        <v>-15180</v>
      </c>
      <c r="J15" s="71">
        <v>55190</v>
      </c>
      <c r="K15" s="71">
        <v>55190</v>
      </c>
      <c r="L15" s="71">
        <v>54990</v>
      </c>
      <c r="M15" s="71">
        <v>54990</v>
      </c>
    </row>
    <row r="16" spans="1:14" x14ac:dyDescent="0.25">
      <c r="A16" t="s">
        <v>33</v>
      </c>
      <c r="C16" t="s">
        <v>14</v>
      </c>
      <c r="D16" t="s">
        <v>15</v>
      </c>
      <c r="E16" s="71">
        <v>97910</v>
      </c>
      <c r="F16" s="71">
        <v>6500</v>
      </c>
      <c r="G16" s="71">
        <v>0</v>
      </c>
      <c r="H16" s="71">
        <v>3450</v>
      </c>
      <c r="I16" s="71">
        <v>-7270</v>
      </c>
      <c r="J16" s="71">
        <v>100590</v>
      </c>
      <c r="K16" s="71">
        <v>100590</v>
      </c>
      <c r="L16" s="71">
        <v>100230</v>
      </c>
      <c r="M16" s="71">
        <v>100230</v>
      </c>
    </row>
    <row r="17" spans="1:13" x14ac:dyDescent="0.25">
      <c r="A17" t="s">
        <v>34</v>
      </c>
      <c r="C17" t="s">
        <v>14</v>
      </c>
      <c r="D17" t="s">
        <v>15</v>
      </c>
      <c r="E17" s="71">
        <v>23430</v>
      </c>
      <c r="F17" s="71">
        <v>1560</v>
      </c>
      <c r="G17" s="71">
        <v>0</v>
      </c>
      <c r="H17" s="71">
        <v>820</v>
      </c>
      <c r="I17" s="71">
        <v>-1240</v>
      </c>
      <c r="J17" s="71">
        <v>24570</v>
      </c>
      <c r="K17" s="71">
        <v>24570</v>
      </c>
      <c r="L17" s="71">
        <v>24480</v>
      </c>
      <c r="M17" s="71">
        <v>24480</v>
      </c>
    </row>
    <row r="18" spans="1:13" x14ac:dyDescent="0.25">
      <c r="A18" t="s">
        <v>35</v>
      </c>
      <c r="C18" t="s">
        <v>14</v>
      </c>
      <c r="D18" t="s">
        <v>15</v>
      </c>
      <c r="E18" s="71">
        <v>106790</v>
      </c>
      <c r="F18" s="71">
        <v>7090</v>
      </c>
      <c r="G18" s="71">
        <v>0</v>
      </c>
      <c r="H18" s="71">
        <v>3760</v>
      </c>
      <c r="I18" s="71">
        <v>-24140</v>
      </c>
      <c r="J18" s="71">
        <v>93500</v>
      </c>
      <c r="K18" s="71">
        <v>93500</v>
      </c>
      <c r="L18" s="71">
        <v>93170</v>
      </c>
      <c r="M18" s="71">
        <v>96770</v>
      </c>
    </row>
    <row r="19" spans="1:13" x14ac:dyDescent="0.25">
      <c r="A19" t="s">
        <v>36</v>
      </c>
      <c r="C19" t="s">
        <v>14</v>
      </c>
      <c r="D19" t="s">
        <v>18</v>
      </c>
      <c r="E19" s="71">
        <v>36750</v>
      </c>
      <c r="F19" s="71">
        <v>2440</v>
      </c>
      <c r="G19" s="71">
        <v>0</v>
      </c>
      <c r="H19" s="71">
        <v>1290</v>
      </c>
      <c r="I19" s="71">
        <v>-11620</v>
      </c>
      <c r="J19" s="71">
        <v>28860</v>
      </c>
      <c r="K19" s="71">
        <v>28860</v>
      </c>
      <c r="L19" s="71">
        <v>28760</v>
      </c>
      <c r="M19" s="71">
        <v>28760</v>
      </c>
    </row>
    <row r="20" spans="1:13" x14ac:dyDescent="0.25">
      <c r="A20" t="s">
        <v>37</v>
      </c>
      <c r="C20" t="s">
        <v>14</v>
      </c>
      <c r="D20" t="s">
        <v>26</v>
      </c>
      <c r="E20" s="71">
        <v>58610</v>
      </c>
      <c r="F20" s="71">
        <v>3890</v>
      </c>
      <c r="G20" s="71">
        <v>0</v>
      </c>
      <c r="H20" s="71">
        <v>2060</v>
      </c>
      <c r="I20" s="71">
        <v>-12040</v>
      </c>
      <c r="J20" s="71">
        <v>52520</v>
      </c>
      <c r="K20" s="71">
        <v>52520</v>
      </c>
      <c r="L20" s="71">
        <v>52330</v>
      </c>
      <c r="M20" s="71">
        <v>52330</v>
      </c>
    </row>
    <row r="21" spans="1:13" x14ac:dyDescent="0.25">
      <c r="A21" t="s">
        <v>38</v>
      </c>
      <c r="C21" t="s">
        <v>14</v>
      </c>
      <c r="D21" t="s">
        <v>15</v>
      </c>
      <c r="E21" s="71">
        <v>770860</v>
      </c>
      <c r="F21" s="71">
        <v>51200</v>
      </c>
      <c r="G21" s="71">
        <v>0</v>
      </c>
      <c r="H21" s="71">
        <v>27130</v>
      </c>
      <c r="I21" s="71">
        <v>336490</v>
      </c>
      <c r="J21" s="71">
        <v>1185680</v>
      </c>
      <c r="K21" s="71">
        <v>1185680</v>
      </c>
      <c r="L21" s="71">
        <v>1181440</v>
      </c>
      <c r="M21" s="71">
        <v>1181440</v>
      </c>
    </row>
    <row r="22" spans="1:13" x14ac:dyDescent="0.25">
      <c r="A22" t="s">
        <v>39</v>
      </c>
      <c r="C22" t="s">
        <v>14</v>
      </c>
      <c r="D22" t="s">
        <v>15</v>
      </c>
      <c r="E22" s="71">
        <v>32170</v>
      </c>
      <c r="F22" s="71">
        <v>2140</v>
      </c>
      <c r="G22" s="71">
        <v>0</v>
      </c>
      <c r="H22" s="71">
        <v>1130</v>
      </c>
      <c r="I22" s="71">
        <v>-11340</v>
      </c>
      <c r="J22" s="71">
        <v>24100</v>
      </c>
      <c r="K22" s="71">
        <v>24100</v>
      </c>
      <c r="L22" s="71">
        <v>24010</v>
      </c>
      <c r="M22" s="71">
        <v>24010</v>
      </c>
    </row>
    <row r="23" spans="1:13" x14ac:dyDescent="0.25">
      <c r="A23" t="s">
        <v>40</v>
      </c>
      <c r="C23" t="s">
        <v>14</v>
      </c>
      <c r="D23" t="s">
        <v>15</v>
      </c>
      <c r="E23" s="71">
        <v>89420</v>
      </c>
      <c r="F23" s="71">
        <v>5940</v>
      </c>
      <c r="G23" s="71">
        <v>0</v>
      </c>
      <c r="H23" s="71">
        <v>3150</v>
      </c>
      <c r="I23" s="71">
        <v>-21860</v>
      </c>
      <c r="J23" s="71">
        <v>76650</v>
      </c>
      <c r="K23" s="71">
        <v>76650</v>
      </c>
      <c r="L23" s="71">
        <v>76380</v>
      </c>
      <c r="M23" s="71">
        <v>76380</v>
      </c>
    </row>
    <row r="24" spans="1:13" x14ac:dyDescent="0.25">
      <c r="A24" t="s">
        <v>41</v>
      </c>
      <c r="C24" t="s">
        <v>14</v>
      </c>
      <c r="D24" t="s">
        <v>15</v>
      </c>
      <c r="E24" s="71">
        <v>119270</v>
      </c>
      <c r="F24" s="71">
        <v>7920</v>
      </c>
      <c r="G24" s="71">
        <v>0</v>
      </c>
      <c r="H24" s="71">
        <v>4200</v>
      </c>
      <c r="I24" s="71">
        <v>-20930</v>
      </c>
      <c r="J24" s="71">
        <v>110460</v>
      </c>
      <c r="K24" s="71">
        <v>119110</v>
      </c>
      <c r="L24" s="71">
        <v>110070</v>
      </c>
      <c r="M24" s="71">
        <v>116370</v>
      </c>
    </row>
    <row r="25" spans="1:13" x14ac:dyDescent="0.25">
      <c r="A25" t="s">
        <v>42</v>
      </c>
      <c r="C25" t="s">
        <v>14</v>
      </c>
      <c r="D25" t="s">
        <v>15</v>
      </c>
      <c r="E25" s="71">
        <v>40600</v>
      </c>
      <c r="F25" s="71">
        <v>2700</v>
      </c>
      <c r="G25" s="71">
        <v>0</v>
      </c>
      <c r="H25" s="71">
        <v>1430</v>
      </c>
      <c r="I25" s="71">
        <v>-17750</v>
      </c>
      <c r="J25" s="71">
        <v>26980</v>
      </c>
      <c r="K25" s="71">
        <v>26980</v>
      </c>
      <c r="L25" s="71">
        <v>26880</v>
      </c>
      <c r="M25" s="71">
        <v>26880</v>
      </c>
    </row>
    <row r="26" spans="1:13" x14ac:dyDescent="0.25">
      <c r="A26" t="s">
        <v>43</v>
      </c>
      <c r="C26" t="s">
        <v>14</v>
      </c>
      <c r="D26" t="s">
        <v>15</v>
      </c>
      <c r="E26" s="71">
        <v>82550</v>
      </c>
      <c r="F26" s="71">
        <v>5480</v>
      </c>
      <c r="G26" s="71">
        <v>0</v>
      </c>
      <c r="H26" s="71">
        <v>2900</v>
      </c>
      <c r="I26" s="71">
        <v>-24060</v>
      </c>
      <c r="J26" s="71">
        <v>66870</v>
      </c>
      <c r="K26" s="71">
        <v>66870</v>
      </c>
      <c r="L26" s="71">
        <v>66630</v>
      </c>
      <c r="M26" s="71">
        <v>66630</v>
      </c>
    </row>
    <row r="27" spans="1:13" x14ac:dyDescent="0.25">
      <c r="A27" t="s">
        <v>44</v>
      </c>
      <c r="C27" t="s">
        <v>14</v>
      </c>
      <c r="D27" t="s">
        <v>15</v>
      </c>
      <c r="E27" s="71">
        <v>391210</v>
      </c>
      <c r="F27" s="71">
        <v>25980</v>
      </c>
      <c r="G27" s="71">
        <v>0</v>
      </c>
      <c r="H27" s="71">
        <v>13770</v>
      </c>
      <c r="I27" s="71">
        <v>-16860</v>
      </c>
      <c r="J27" s="71">
        <v>414100</v>
      </c>
      <c r="K27" s="71">
        <v>414100</v>
      </c>
      <c r="L27" s="71">
        <v>412620</v>
      </c>
      <c r="M27" s="71">
        <v>412620</v>
      </c>
    </row>
    <row r="28" spans="1:13" x14ac:dyDescent="0.25">
      <c r="A28" t="s">
        <v>45</v>
      </c>
      <c r="C28" t="s">
        <v>14</v>
      </c>
      <c r="D28" t="s">
        <v>18</v>
      </c>
      <c r="E28" s="71">
        <v>32070</v>
      </c>
      <c r="F28" s="71">
        <v>2130</v>
      </c>
      <c r="G28" s="71">
        <v>0</v>
      </c>
      <c r="H28" s="71">
        <v>1130</v>
      </c>
      <c r="I28" s="71">
        <v>-10950</v>
      </c>
      <c r="J28" s="71">
        <v>24380</v>
      </c>
      <c r="K28" s="71">
        <v>24380</v>
      </c>
      <c r="L28" s="71">
        <v>24290</v>
      </c>
      <c r="M28" s="71">
        <v>24290</v>
      </c>
    </row>
    <row r="29" spans="1:13" x14ac:dyDescent="0.25">
      <c r="A29" t="s">
        <v>46</v>
      </c>
      <c r="C29" t="s">
        <v>14</v>
      </c>
      <c r="D29" t="s">
        <v>15</v>
      </c>
      <c r="E29" s="71">
        <v>186010</v>
      </c>
      <c r="F29" s="71">
        <v>12350</v>
      </c>
      <c r="G29" s="71">
        <v>0</v>
      </c>
      <c r="H29" s="71">
        <v>6550</v>
      </c>
      <c r="I29" s="71">
        <v>-14270</v>
      </c>
      <c r="J29" s="71">
        <v>190640</v>
      </c>
      <c r="K29" s="71">
        <v>190640</v>
      </c>
      <c r="L29" s="71">
        <v>189960</v>
      </c>
      <c r="M29" s="71">
        <v>189960</v>
      </c>
    </row>
    <row r="30" spans="1:13" x14ac:dyDescent="0.25">
      <c r="A30" t="s">
        <v>47</v>
      </c>
      <c r="C30" t="s">
        <v>48</v>
      </c>
      <c r="D30" t="s">
        <v>15</v>
      </c>
      <c r="E30" s="71">
        <v>23360</v>
      </c>
      <c r="F30" s="71">
        <v>-370</v>
      </c>
      <c r="G30" s="71">
        <v>0</v>
      </c>
      <c r="H30" s="71">
        <v>660</v>
      </c>
      <c r="I30" s="71">
        <v>-12410</v>
      </c>
      <c r="J30" s="71">
        <v>11240</v>
      </c>
      <c r="K30" s="71">
        <v>11240</v>
      </c>
      <c r="L30" s="71">
        <v>8610</v>
      </c>
      <c r="M30" s="71">
        <v>8610</v>
      </c>
    </row>
    <row r="31" spans="1:13" x14ac:dyDescent="0.25">
      <c r="A31" t="s">
        <v>49</v>
      </c>
      <c r="C31" t="s">
        <v>48</v>
      </c>
      <c r="D31" t="s">
        <v>15</v>
      </c>
      <c r="E31" s="71">
        <v>28190</v>
      </c>
      <c r="F31" s="71">
        <v>-450</v>
      </c>
      <c r="G31" s="71">
        <v>0</v>
      </c>
      <c r="H31" s="71">
        <v>800</v>
      </c>
      <c r="I31" s="71">
        <v>-11390</v>
      </c>
      <c r="J31" s="71">
        <v>17150</v>
      </c>
      <c r="K31" s="71">
        <v>17150</v>
      </c>
      <c r="L31" s="71">
        <v>13130</v>
      </c>
      <c r="M31" s="71">
        <v>13130</v>
      </c>
    </row>
    <row r="32" spans="1:13" x14ac:dyDescent="0.25">
      <c r="A32" t="s">
        <v>50</v>
      </c>
      <c r="C32" t="s">
        <v>48</v>
      </c>
      <c r="D32" t="s">
        <v>51</v>
      </c>
      <c r="E32" s="71">
        <v>26390</v>
      </c>
      <c r="F32" s="71">
        <v>-420</v>
      </c>
      <c r="G32" s="71">
        <v>0</v>
      </c>
      <c r="H32" s="71">
        <v>750</v>
      </c>
      <c r="I32" s="71">
        <v>-11290</v>
      </c>
      <c r="J32" s="71">
        <v>15430</v>
      </c>
      <c r="K32" s="71">
        <v>15430</v>
      </c>
      <c r="L32" s="71">
        <v>11820</v>
      </c>
      <c r="M32" s="71">
        <v>11820</v>
      </c>
    </row>
    <row r="33" spans="1:13" x14ac:dyDescent="0.25">
      <c r="A33" t="s">
        <v>52</v>
      </c>
      <c r="C33" t="s">
        <v>48</v>
      </c>
      <c r="D33" t="s">
        <v>18</v>
      </c>
      <c r="E33" s="71">
        <v>40860</v>
      </c>
      <c r="F33" s="71">
        <v>-650</v>
      </c>
      <c r="G33" s="71">
        <v>0</v>
      </c>
      <c r="H33" s="71">
        <v>1160</v>
      </c>
      <c r="I33" s="71">
        <v>3550</v>
      </c>
      <c r="J33" s="71">
        <v>44920</v>
      </c>
      <c r="K33" s="71">
        <v>44920</v>
      </c>
      <c r="L33" s="71">
        <v>34400</v>
      </c>
      <c r="M33" s="71">
        <v>34900</v>
      </c>
    </row>
    <row r="34" spans="1:13" x14ac:dyDescent="0.25">
      <c r="A34" t="s">
        <v>53</v>
      </c>
      <c r="C34" t="s">
        <v>48</v>
      </c>
      <c r="D34" t="s">
        <v>15</v>
      </c>
      <c r="E34" s="71">
        <v>29410</v>
      </c>
      <c r="F34" s="71">
        <v>-470</v>
      </c>
      <c r="G34" s="71">
        <v>0</v>
      </c>
      <c r="H34" s="71">
        <v>840</v>
      </c>
      <c r="I34" s="71">
        <v>-7270</v>
      </c>
      <c r="J34" s="71">
        <v>22510</v>
      </c>
      <c r="K34" s="71">
        <v>22510</v>
      </c>
      <c r="L34" s="71">
        <v>17240</v>
      </c>
      <c r="M34" s="71">
        <v>17240</v>
      </c>
    </row>
    <row r="35" spans="1:13" x14ac:dyDescent="0.25">
      <c r="A35" t="s">
        <v>54</v>
      </c>
      <c r="C35" t="s">
        <v>48</v>
      </c>
      <c r="D35" t="s">
        <v>15</v>
      </c>
      <c r="E35" s="71">
        <v>27150</v>
      </c>
      <c r="F35" s="71">
        <v>-430</v>
      </c>
      <c r="G35" s="71">
        <v>0</v>
      </c>
      <c r="H35" s="71">
        <v>770</v>
      </c>
      <c r="I35" s="71">
        <v>-12550</v>
      </c>
      <c r="J35" s="71">
        <v>14940</v>
      </c>
      <c r="K35" s="71">
        <v>14940</v>
      </c>
      <c r="L35" s="71">
        <v>11440</v>
      </c>
      <c r="M35" s="71">
        <v>11440</v>
      </c>
    </row>
    <row r="36" spans="1:13" x14ac:dyDescent="0.25">
      <c r="A36" t="s">
        <v>55</v>
      </c>
      <c r="C36" t="s">
        <v>48</v>
      </c>
      <c r="D36" t="s">
        <v>15</v>
      </c>
      <c r="E36" s="71">
        <v>27560</v>
      </c>
      <c r="F36" s="71">
        <v>-440</v>
      </c>
      <c r="G36" s="71">
        <v>0</v>
      </c>
      <c r="H36" s="71">
        <v>780</v>
      </c>
      <c r="I36" s="71">
        <v>-10080</v>
      </c>
      <c r="J36" s="71">
        <v>17820</v>
      </c>
      <c r="K36" s="71">
        <v>17820</v>
      </c>
      <c r="L36" s="71">
        <v>13650</v>
      </c>
      <c r="M36" s="71">
        <v>15784</v>
      </c>
    </row>
    <row r="37" spans="1:13" x14ac:dyDescent="0.25">
      <c r="A37" t="s">
        <v>56</v>
      </c>
      <c r="C37" t="s">
        <v>48</v>
      </c>
      <c r="D37" t="s">
        <v>15</v>
      </c>
      <c r="E37" s="71">
        <v>28170</v>
      </c>
      <c r="F37" s="71">
        <v>-450</v>
      </c>
      <c r="G37" s="71">
        <v>0</v>
      </c>
      <c r="H37" s="71">
        <v>800</v>
      </c>
      <c r="I37" s="71">
        <v>-11560</v>
      </c>
      <c r="J37" s="71">
        <v>16960</v>
      </c>
      <c r="K37" s="71">
        <v>16960</v>
      </c>
      <c r="L37" s="71">
        <v>12990</v>
      </c>
      <c r="M37" s="71">
        <v>15128</v>
      </c>
    </row>
    <row r="38" spans="1:13" x14ac:dyDescent="0.25">
      <c r="A38" t="s">
        <v>57</v>
      </c>
      <c r="C38" t="s">
        <v>48</v>
      </c>
      <c r="D38" t="s">
        <v>15</v>
      </c>
      <c r="E38" s="71">
        <v>51060</v>
      </c>
      <c r="F38" s="71">
        <v>-810</v>
      </c>
      <c r="G38" s="71">
        <v>0</v>
      </c>
      <c r="H38" s="71">
        <v>1450</v>
      </c>
      <c r="I38" s="71">
        <v>10760</v>
      </c>
      <c r="J38" s="71">
        <v>62460</v>
      </c>
      <c r="K38" s="71">
        <v>62460</v>
      </c>
      <c r="L38" s="71">
        <v>47830</v>
      </c>
      <c r="M38" s="71">
        <v>47830</v>
      </c>
    </row>
    <row r="39" spans="1:13" x14ac:dyDescent="0.25">
      <c r="A39" t="s">
        <v>58</v>
      </c>
      <c r="C39" t="s">
        <v>48</v>
      </c>
      <c r="D39" t="s">
        <v>15</v>
      </c>
      <c r="E39" s="71">
        <v>32330</v>
      </c>
      <c r="F39" s="71">
        <v>-510</v>
      </c>
      <c r="G39" s="71">
        <v>0</v>
      </c>
      <c r="H39" s="71">
        <v>920</v>
      </c>
      <c r="I39" s="71">
        <v>-110</v>
      </c>
      <c r="J39" s="71">
        <v>32630</v>
      </c>
      <c r="K39" s="71">
        <v>32630</v>
      </c>
      <c r="L39" s="71">
        <v>24990</v>
      </c>
      <c r="M39" s="71">
        <v>24990</v>
      </c>
    </row>
    <row r="40" spans="1:13" x14ac:dyDescent="0.25">
      <c r="A40" t="s">
        <v>59</v>
      </c>
      <c r="C40" t="s">
        <v>48</v>
      </c>
      <c r="D40" t="s">
        <v>15</v>
      </c>
      <c r="E40" s="71">
        <v>30200</v>
      </c>
      <c r="F40" s="71">
        <v>-480</v>
      </c>
      <c r="G40" s="71">
        <v>0</v>
      </c>
      <c r="H40" s="71">
        <v>860</v>
      </c>
      <c r="I40" s="71">
        <v>-8200</v>
      </c>
      <c r="J40" s="71">
        <v>22380</v>
      </c>
      <c r="K40" s="71">
        <v>22380</v>
      </c>
      <c r="L40" s="71">
        <v>17140</v>
      </c>
      <c r="M40" s="71">
        <v>19820</v>
      </c>
    </row>
    <row r="41" spans="1:13" x14ac:dyDescent="0.25">
      <c r="A41" t="s">
        <v>60</v>
      </c>
      <c r="C41" t="s">
        <v>48</v>
      </c>
      <c r="D41" t="s">
        <v>15</v>
      </c>
      <c r="E41" s="71">
        <v>46290</v>
      </c>
      <c r="F41" s="71">
        <v>-730</v>
      </c>
      <c r="G41" s="71">
        <v>0</v>
      </c>
      <c r="H41" s="71">
        <v>1320</v>
      </c>
      <c r="I41" s="71">
        <v>3900</v>
      </c>
      <c r="J41" s="71">
        <v>50780</v>
      </c>
      <c r="K41" s="71">
        <v>54564</v>
      </c>
      <c r="L41" s="71">
        <v>38890</v>
      </c>
      <c r="M41" s="71">
        <v>47890</v>
      </c>
    </row>
    <row r="42" spans="1:13" x14ac:dyDescent="0.25">
      <c r="A42" t="s">
        <v>61</v>
      </c>
      <c r="C42" t="s">
        <v>48</v>
      </c>
      <c r="D42" t="s">
        <v>15</v>
      </c>
      <c r="E42" s="71">
        <v>38090</v>
      </c>
      <c r="F42" s="71">
        <v>-600</v>
      </c>
      <c r="G42" s="71">
        <v>0</v>
      </c>
      <c r="H42" s="71">
        <v>1080</v>
      </c>
      <c r="I42" s="71">
        <v>12220</v>
      </c>
      <c r="J42" s="71">
        <v>50790</v>
      </c>
      <c r="K42" s="71">
        <v>50790</v>
      </c>
      <c r="L42" s="71">
        <v>38891</v>
      </c>
      <c r="M42" s="71">
        <v>47320</v>
      </c>
    </row>
    <row r="43" spans="1:13" x14ac:dyDescent="0.25">
      <c r="A43" t="s">
        <v>62</v>
      </c>
      <c r="C43" t="s">
        <v>48</v>
      </c>
      <c r="D43" t="s">
        <v>15</v>
      </c>
      <c r="E43" s="71">
        <v>138680</v>
      </c>
      <c r="F43" s="71">
        <v>-2190</v>
      </c>
      <c r="G43" s="71">
        <v>0</v>
      </c>
      <c r="H43" s="71">
        <v>3940</v>
      </c>
      <c r="I43" s="71">
        <v>47750</v>
      </c>
      <c r="J43" s="71">
        <v>188180</v>
      </c>
      <c r="K43" s="71">
        <v>188180</v>
      </c>
      <c r="L43" s="71">
        <v>144110</v>
      </c>
      <c r="M43" s="71">
        <v>144110</v>
      </c>
    </row>
    <row r="44" spans="1:13" x14ac:dyDescent="0.25">
      <c r="A44" t="s">
        <v>63</v>
      </c>
      <c r="C44" t="s">
        <v>48</v>
      </c>
      <c r="D44" t="s">
        <v>15</v>
      </c>
      <c r="E44" s="71">
        <v>99550</v>
      </c>
      <c r="F44" s="71">
        <v>-1570</v>
      </c>
      <c r="G44" s="71">
        <v>0</v>
      </c>
      <c r="H44" s="71">
        <v>2830</v>
      </c>
      <c r="I44" s="71">
        <v>5790</v>
      </c>
      <c r="J44" s="71">
        <v>106600</v>
      </c>
      <c r="K44" s="71">
        <v>106600</v>
      </c>
      <c r="L44" s="71">
        <v>81630</v>
      </c>
      <c r="M44" s="71">
        <v>81630</v>
      </c>
    </row>
    <row r="45" spans="1:13" x14ac:dyDescent="0.25">
      <c r="A45" t="s">
        <v>64</v>
      </c>
      <c r="C45" t="s">
        <v>48</v>
      </c>
      <c r="D45" t="s">
        <v>15</v>
      </c>
      <c r="E45" s="71">
        <v>31800</v>
      </c>
      <c r="F45" s="71">
        <v>-500</v>
      </c>
      <c r="G45" s="71">
        <v>0</v>
      </c>
      <c r="H45" s="71">
        <v>900</v>
      </c>
      <c r="I45" s="71">
        <v>-4620</v>
      </c>
      <c r="J45" s="71">
        <v>27580</v>
      </c>
      <c r="K45" s="71">
        <v>27580</v>
      </c>
      <c r="L45" s="71">
        <v>21120</v>
      </c>
      <c r="M45" s="71">
        <v>21120</v>
      </c>
    </row>
    <row r="46" spans="1:13" x14ac:dyDescent="0.25">
      <c r="A46" t="s">
        <v>65</v>
      </c>
      <c r="C46" t="s">
        <v>48</v>
      </c>
      <c r="D46" t="s">
        <v>51</v>
      </c>
      <c r="E46" s="71">
        <v>29110</v>
      </c>
      <c r="F46" s="71">
        <v>-460</v>
      </c>
      <c r="G46" s="71">
        <v>0</v>
      </c>
      <c r="H46" s="71">
        <v>830</v>
      </c>
      <c r="I46" s="71">
        <v>-14050</v>
      </c>
      <c r="J46" s="71">
        <v>15430</v>
      </c>
      <c r="K46" s="71">
        <v>15430</v>
      </c>
      <c r="L46" s="71">
        <v>11820</v>
      </c>
      <c r="M46" s="71">
        <v>12470</v>
      </c>
    </row>
    <row r="47" spans="1:13" x14ac:dyDescent="0.25">
      <c r="A47" t="s">
        <v>66</v>
      </c>
      <c r="C47" t="s">
        <v>48</v>
      </c>
      <c r="D47" t="s">
        <v>15</v>
      </c>
      <c r="E47" s="71">
        <v>40150</v>
      </c>
      <c r="F47" s="71">
        <v>-640</v>
      </c>
      <c r="G47" s="71">
        <v>0</v>
      </c>
      <c r="H47" s="71">
        <v>1140</v>
      </c>
      <c r="I47" s="71">
        <v>-8870</v>
      </c>
      <c r="J47" s="71">
        <v>31780</v>
      </c>
      <c r="K47" s="71">
        <v>31780</v>
      </c>
      <c r="L47" s="71">
        <v>24340</v>
      </c>
      <c r="M47" s="71">
        <v>24340</v>
      </c>
    </row>
    <row r="48" spans="1:13" x14ac:dyDescent="0.25">
      <c r="A48" t="s">
        <v>67</v>
      </c>
      <c r="C48" t="s">
        <v>48</v>
      </c>
      <c r="D48" t="s">
        <v>15</v>
      </c>
      <c r="E48" s="71">
        <v>36350</v>
      </c>
      <c r="F48" s="71">
        <v>-580</v>
      </c>
      <c r="G48" s="71">
        <v>0</v>
      </c>
      <c r="H48" s="71">
        <v>1030</v>
      </c>
      <c r="I48" s="71">
        <v>-8050</v>
      </c>
      <c r="J48" s="71">
        <v>28750</v>
      </c>
      <c r="K48" s="71">
        <v>28750</v>
      </c>
      <c r="L48" s="71">
        <v>22020</v>
      </c>
      <c r="M48" s="71">
        <v>22020</v>
      </c>
    </row>
    <row r="49" spans="1:16" x14ac:dyDescent="0.25">
      <c r="A49" t="s">
        <v>68</v>
      </c>
      <c r="C49" t="s">
        <v>48</v>
      </c>
      <c r="D49" t="s">
        <v>15</v>
      </c>
      <c r="E49" s="71">
        <v>40000</v>
      </c>
      <c r="F49" s="71">
        <v>-630</v>
      </c>
      <c r="G49" s="71">
        <v>0</v>
      </c>
      <c r="H49" s="71">
        <v>1140</v>
      </c>
      <c r="I49" s="71">
        <v>-7830</v>
      </c>
      <c r="J49" s="71">
        <v>32680</v>
      </c>
      <c r="K49" s="71">
        <v>32680</v>
      </c>
      <c r="L49" s="71">
        <v>25030</v>
      </c>
      <c r="M49" s="71">
        <v>25030</v>
      </c>
    </row>
    <row r="50" spans="1:16" x14ac:dyDescent="0.25">
      <c r="A50" t="s">
        <v>69</v>
      </c>
      <c r="C50" t="s">
        <v>48</v>
      </c>
      <c r="D50" t="s">
        <v>51</v>
      </c>
      <c r="E50" s="71">
        <v>47150</v>
      </c>
      <c r="F50" s="71">
        <v>-750</v>
      </c>
      <c r="G50" s="71">
        <v>0</v>
      </c>
      <c r="H50" s="71">
        <v>1340</v>
      </c>
      <c r="I50" s="71">
        <v>30990</v>
      </c>
      <c r="J50" s="71">
        <v>78730</v>
      </c>
      <c r="K50" s="71">
        <v>78730</v>
      </c>
      <c r="L50" s="71">
        <v>60290</v>
      </c>
      <c r="M50" s="71">
        <v>60290</v>
      </c>
    </row>
    <row r="51" spans="1:16" x14ac:dyDescent="0.25">
      <c r="A51" t="s">
        <v>70</v>
      </c>
      <c r="B51" t="s">
        <v>71</v>
      </c>
      <c r="C51" t="s">
        <v>48</v>
      </c>
      <c r="D51" t="s">
        <v>15</v>
      </c>
      <c r="F51" s="71">
        <v>-290</v>
      </c>
      <c r="G51" s="71">
        <v>0</v>
      </c>
      <c r="H51" s="71">
        <v>520</v>
      </c>
      <c r="I51" s="71">
        <v>-14900</v>
      </c>
      <c r="K51" s="71">
        <v>10550</v>
      </c>
      <c r="L51" s="71">
        <v>2810</v>
      </c>
      <c r="M51" s="71">
        <v>8082</v>
      </c>
    </row>
    <row r="52" spans="1:16" x14ac:dyDescent="0.25">
      <c r="A52" t="s">
        <v>72</v>
      </c>
      <c r="C52" t="s">
        <v>48</v>
      </c>
      <c r="D52" t="s">
        <v>15</v>
      </c>
      <c r="E52" s="71">
        <v>28190</v>
      </c>
      <c r="F52" s="71">
        <v>-450</v>
      </c>
      <c r="G52" s="71">
        <v>0</v>
      </c>
      <c r="H52" s="71">
        <v>800</v>
      </c>
      <c r="I52" s="71">
        <v>-11390</v>
      </c>
      <c r="J52" s="71">
        <v>17150</v>
      </c>
      <c r="K52" s="71">
        <v>17150</v>
      </c>
      <c r="L52" s="71">
        <v>13130</v>
      </c>
      <c r="M52" s="71">
        <v>13280</v>
      </c>
    </row>
    <row r="53" spans="1:16" x14ac:dyDescent="0.25">
      <c r="A53" t="s">
        <v>73</v>
      </c>
      <c r="C53" t="s">
        <v>48</v>
      </c>
      <c r="D53" t="s">
        <v>15</v>
      </c>
      <c r="E53" s="71">
        <v>27380</v>
      </c>
      <c r="F53" s="71">
        <v>-430</v>
      </c>
      <c r="G53" s="71">
        <v>0</v>
      </c>
      <c r="H53" s="71">
        <v>780</v>
      </c>
      <c r="I53" s="71">
        <v>-12770</v>
      </c>
      <c r="J53" s="71">
        <v>14960</v>
      </c>
      <c r="K53" s="71">
        <v>14960</v>
      </c>
      <c r="L53" s="71">
        <v>11460</v>
      </c>
      <c r="M53" s="71">
        <v>11460</v>
      </c>
    </row>
    <row r="54" spans="1:16" x14ac:dyDescent="0.25">
      <c r="A54" t="s">
        <v>74</v>
      </c>
      <c r="B54" t="s">
        <v>17</v>
      </c>
      <c r="C54" t="s">
        <v>48</v>
      </c>
      <c r="D54" t="s">
        <v>15</v>
      </c>
      <c r="E54" s="71">
        <v>0</v>
      </c>
      <c r="F54" s="71">
        <v>0</v>
      </c>
      <c r="G54" s="71">
        <v>0</v>
      </c>
      <c r="H54" s="71">
        <v>0</v>
      </c>
      <c r="I54" s="71">
        <v>0</v>
      </c>
      <c r="J54" s="71">
        <v>0</v>
      </c>
      <c r="K54" s="71">
        <v>28000</v>
      </c>
      <c r="L54" s="71">
        <v>0</v>
      </c>
      <c r="M54" s="71" t="s">
        <v>19</v>
      </c>
    </row>
    <row r="55" spans="1:16" x14ac:dyDescent="0.25">
      <c r="A55" t="s">
        <v>75</v>
      </c>
      <c r="C55" t="s">
        <v>48</v>
      </c>
      <c r="D55" t="s">
        <v>15</v>
      </c>
      <c r="E55" s="71">
        <v>23620</v>
      </c>
      <c r="F55" s="71">
        <v>-370</v>
      </c>
      <c r="G55" s="71">
        <v>0</v>
      </c>
      <c r="H55" s="71">
        <v>670</v>
      </c>
      <c r="I55" s="71">
        <v>-14140</v>
      </c>
      <c r="J55" s="71">
        <v>9780</v>
      </c>
      <c r="K55" s="71">
        <v>9780</v>
      </c>
      <c r="L55" s="71">
        <v>7490</v>
      </c>
      <c r="M55" s="71">
        <v>7550</v>
      </c>
    </row>
    <row r="56" spans="1:16" x14ac:dyDescent="0.25">
      <c r="A56" t="s">
        <v>76</v>
      </c>
      <c r="C56" t="s">
        <v>48</v>
      </c>
      <c r="D56" t="s">
        <v>15</v>
      </c>
      <c r="E56" s="71">
        <v>38210</v>
      </c>
      <c r="F56" s="71">
        <v>-600</v>
      </c>
      <c r="G56" s="71">
        <v>0</v>
      </c>
      <c r="H56" s="71">
        <v>1090</v>
      </c>
      <c r="I56" s="71">
        <v>-15610</v>
      </c>
      <c r="J56" s="71">
        <v>23090</v>
      </c>
      <c r="K56" s="71">
        <v>23090</v>
      </c>
      <c r="L56" s="71">
        <v>17680</v>
      </c>
      <c r="M56" s="71">
        <v>17680</v>
      </c>
    </row>
    <row r="57" spans="1:16" x14ac:dyDescent="0.25">
      <c r="A57" t="s">
        <v>77</v>
      </c>
      <c r="C57" t="s">
        <v>48</v>
      </c>
      <c r="D57" t="s">
        <v>15</v>
      </c>
      <c r="E57" s="71">
        <v>53170</v>
      </c>
      <c r="F57" s="71">
        <v>-840</v>
      </c>
      <c r="G57" s="71">
        <v>0</v>
      </c>
      <c r="H57" s="71">
        <v>1510</v>
      </c>
      <c r="I57" s="71">
        <v>-1060</v>
      </c>
      <c r="J57" s="71">
        <v>52780</v>
      </c>
      <c r="K57" s="71">
        <v>52780</v>
      </c>
      <c r="L57" s="71">
        <v>40420</v>
      </c>
      <c r="M57" s="71">
        <v>40420</v>
      </c>
    </row>
    <row r="58" spans="1:16" x14ac:dyDescent="0.25">
      <c r="A58" t="s">
        <v>78</v>
      </c>
      <c r="C58" t="s">
        <v>48</v>
      </c>
      <c r="D58" t="s">
        <v>15</v>
      </c>
      <c r="E58" s="71">
        <v>43270</v>
      </c>
      <c r="F58" s="71">
        <v>-680</v>
      </c>
      <c r="G58" s="71">
        <v>0</v>
      </c>
      <c r="H58" s="71">
        <v>1230</v>
      </c>
      <c r="I58" s="71">
        <v>1010</v>
      </c>
      <c r="J58" s="71">
        <v>44830</v>
      </c>
      <c r="K58" s="71">
        <v>44830</v>
      </c>
      <c r="L58" s="71">
        <v>34330</v>
      </c>
      <c r="M58" s="71">
        <v>34330</v>
      </c>
    </row>
    <row r="59" spans="1:16" x14ac:dyDescent="0.25">
      <c r="A59" t="s">
        <v>79</v>
      </c>
      <c r="C59" t="s">
        <v>48</v>
      </c>
      <c r="D59" t="s">
        <v>15</v>
      </c>
      <c r="E59" s="71">
        <v>19583</v>
      </c>
      <c r="F59" s="71">
        <v>-350</v>
      </c>
      <c r="G59" s="71">
        <v>0</v>
      </c>
      <c r="H59" s="71">
        <v>630</v>
      </c>
      <c r="I59" s="71">
        <v>-11870</v>
      </c>
      <c r="J59" s="71">
        <v>7993</v>
      </c>
      <c r="K59" s="71">
        <v>7993</v>
      </c>
      <c r="L59" s="71">
        <v>8200</v>
      </c>
      <c r="M59" s="71">
        <v>6120</v>
      </c>
      <c r="O59" s="72"/>
      <c r="P59" s="72"/>
    </row>
    <row r="60" spans="1:16" x14ac:dyDescent="0.25">
      <c r="A60" t="s">
        <v>80</v>
      </c>
      <c r="C60" t="s">
        <v>48</v>
      </c>
      <c r="D60" t="s">
        <v>15</v>
      </c>
      <c r="E60" s="71">
        <v>22010</v>
      </c>
      <c r="F60" s="71">
        <v>-350</v>
      </c>
      <c r="G60" s="71">
        <v>0</v>
      </c>
      <c r="H60" s="71">
        <v>630</v>
      </c>
      <c r="I60" s="71">
        <v>-11580</v>
      </c>
      <c r="J60" s="71">
        <v>10710</v>
      </c>
      <c r="K60" s="71">
        <v>10710</v>
      </c>
      <c r="L60" s="71">
        <v>8200</v>
      </c>
      <c r="M60" s="71">
        <v>8200</v>
      </c>
    </row>
    <row r="61" spans="1:16" x14ac:dyDescent="0.25">
      <c r="A61" t="s">
        <v>81</v>
      </c>
      <c r="C61" t="s">
        <v>48</v>
      </c>
      <c r="D61" t="s">
        <v>15</v>
      </c>
      <c r="E61" s="71">
        <v>172690</v>
      </c>
      <c r="F61" s="71">
        <v>-2730</v>
      </c>
      <c r="G61" s="71">
        <v>0</v>
      </c>
      <c r="H61" s="71">
        <v>4910</v>
      </c>
      <c r="I61" s="71">
        <v>49930</v>
      </c>
      <c r="J61" s="71">
        <v>224800</v>
      </c>
      <c r="K61" s="71">
        <v>224800</v>
      </c>
      <c r="L61" s="71">
        <v>172150</v>
      </c>
      <c r="M61" s="71">
        <v>172150</v>
      </c>
    </row>
    <row r="62" spans="1:16" x14ac:dyDescent="0.25">
      <c r="A62" t="s">
        <v>82</v>
      </c>
      <c r="C62" t="s">
        <v>48</v>
      </c>
      <c r="D62" t="s">
        <v>15</v>
      </c>
      <c r="E62" s="71">
        <v>75940</v>
      </c>
      <c r="F62" s="71">
        <v>-1200</v>
      </c>
      <c r="G62" s="71">
        <v>0</v>
      </c>
      <c r="H62" s="71">
        <v>2160</v>
      </c>
      <c r="I62" s="71">
        <v>-4270</v>
      </c>
      <c r="J62" s="71">
        <v>72630</v>
      </c>
      <c r="K62" s="71">
        <v>72630</v>
      </c>
      <c r="L62" s="71">
        <v>55620</v>
      </c>
      <c r="M62" s="71">
        <v>66620</v>
      </c>
    </row>
    <row r="63" spans="1:16" x14ac:dyDescent="0.25">
      <c r="A63" t="s">
        <v>83</v>
      </c>
      <c r="C63" t="s">
        <v>48</v>
      </c>
      <c r="D63" t="s">
        <v>15</v>
      </c>
      <c r="E63" s="71">
        <v>128740</v>
      </c>
      <c r="F63" s="71">
        <v>-2040</v>
      </c>
      <c r="G63" s="71">
        <v>0</v>
      </c>
      <c r="H63" s="71">
        <v>3660</v>
      </c>
      <c r="I63" s="71">
        <v>10810</v>
      </c>
      <c r="J63" s="71">
        <v>141170</v>
      </c>
      <c r="K63" s="71">
        <v>141170</v>
      </c>
      <c r="L63" s="71">
        <v>108110</v>
      </c>
      <c r="M63" s="71">
        <v>108110</v>
      </c>
    </row>
    <row r="64" spans="1:16" x14ac:dyDescent="0.25">
      <c r="A64" t="s">
        <v>84</v>
      </c>
      <c r="C64" t="s">
        <v>48</v>
      </c>
      <c r="D64" t="s">
        <v>51</v>
      </c>
      <c r="E64" s="71">
        <v>93750</v>
      </c>
      <c r="F64" s="71">
        <v>-1480</v>
      </c>
      <c r="G64" s="71">
        <v>0</v>
      </c>
      <c r="H64" s="71">
        <v>2660</v>
      </c>
      <c r="I64" s="71">
        <v>5950</v>
      </c>
      <c r="J64" s="71">
        <v>100880</v>
      </c>
      <c r="K64" s="71">
        <v>100880</v>
      </c>
      <c r="L64" s="71">
        <v>77250</v>
      </c>
      <c r="M64" s="71">
        <v>77250</v>
      </c>
    </row>
    <row r="65" spans="1:13" x14ac:dyDescent="0.25">
      <c r="A65" t="s">
        <v>85</v>
      </c>
      <c r="B65" t="s">
        <v>17</v>
      </c>
      <c r="C65" t="s">
        <v>48</v>
      </c>
      <c r="D65" t="s">
        <v>26</v>
      </c>
      <c r="E65" s="71">
        <v>0</v>
      </c>
      <c r="F65" s="71">
        <v>0</v>
      </c>
      <c r="G65" s="71">
        <v>0</v>
      </c>
      <c r="H65" s="71">
        <v>0</v>
      </c>
      <c r="I65" s="71">
        <v>0</v>
      </c>
      <c r="J65" s="71">
        <v>0</v>
      </c>
      <c r="K65" s="71">
        <v>43360.799999999996</v>
      </c>
      <c r="L65" s="71">
        <v>0</v>
      </c>
      <c r="M65" s="71" t="s">
        <v>19</v>
      </c>
    </row>
    <row r="66" spans="1:13" x14ac:dyDescent="0.25">
      <c r="A66" t="s">
        <v>86</v>
      </c>
      <c r="C66" t="s">
        <v>48</v>
      </c>
      <c r="D66" t="s">
        <v>15</v>
      </c>
      <c r="E66" s="71">
        <v>28810</v>
      </c>
      <c r="F66" s="71">
        <v>-460</v>
      </c>
      <c r="G66" s="71">
        <v>0</v>
      </c>
      <c r="H66" s="71">
        <v>820</v>
      </c>
      <c r="I66" s="71">
        <v>-10240</v>
      </c>
      <c r="J66" s="71">
        <v>18930</v>
      </c>
      <c r="K66" s="71">
        <v>18930</v>
      </c>
      <c r="L66" s="71">
        <v>14500</v>
      </c>
      <c r="M66" s="71">
        <v>14500</v>
      </c>
    </row>
    <row r="67" spans="1:13" x14ac:dyDescent="0.25">
      <c r="A67" t="s">
        <v>87</v>
      </c>
      <c r="C67" t="s">
        <v>48</v>
      </c>
      <c r="D67" t="s">
        <v>26</v>
      </c>
      <c r="E67" s="71">
        <v>30380</v>
      </c>
      <c r="F67" s="71">
        <v>-480</v>
      </c>
      <c r="G67" s="71">
        <v>0</v>
      </c>
      <c r="H67" s="71">
        <v>860</v>
      </c>
      <c r="I67" s="71">
        <v>-8250</v>
      </c>
      <c r="J67" s="71">
        <v>22510</v>
      </c>
      <c r="K67" s="71">
        <v>22510</v>
      </c>
      <c r="L67" s="71">
        <v>17240</v>
      </c>
      <c r="M67" s="71">
        <v>17240</v>
      </c>
    </row>
    <row r="68" spans="1:13" x14ac:dyDescent="0.25">
      <c r="A68" t="s">
        <v>88</v>
      </c>
      <c r="C68" t="s">
        <v>48</v>
      </c>
      <c r="D68" t="s">
        <v>18</v>
      </c>
      <c r="E68" s="71">
        <v>34760</v>
      </c>
      <c r="F68" s="71">
        <v>-550</v>
      </c>
      <c r="G68" s="71">
        <v>0</v>
      </c>
      <c r="H68" s="71">
        <v>990</v>
      </c>
      <c r="I68" s="71">
        <v>-1390</v>
      </c>
      <c r="J68" s="71">
        <v>33810</v>
      </c>
      <c r="K68" s="71">
        <v>33810</v>
      </c>
      <c r="L68" s="71">
        <v>25890</v>
      </c>
      <c r="M68" s="71">
        <v>25890</v>
      </c>
    </row>
    <row r="69" spans="1:13" x14ac:dyDescent="0.25">
      <c r="A69" t="s">
        <v>89</v>
      </c>
      <c r="C69" t="s">
        <v>48</v>
      </c>
      <c r="D69" t="s">
        <v>51</v>
      </c>
      <c r="E69" s="71">
        <v>69030</v>
      </c>
      <c r="F69" s="71">
        <v>-1090</v>
      </c>
      <c r="G69" s="71">
        <v>0</v>
      </c>
      <c r="H69" s="71">
        <v>1960</v>
      </c>
      <c r="I69" s="71">
        <v>-9730</v>
      </c>
      <c r="J69" s="71">
        <v>60170</v>
      </c>
      <c r="K69" s="71">
        <v>60170</v>
      </c>
      <c r="L69" s="71">
        <v>46080</v>
      </c>
      <c r="M69" s="71">
        <v>46080</v>
      </c>
    </row>
    <row r="70" spans="1:13" x14ac:dyDescent="0.25">
      <c r="A70" t="s">
        <v>90</v>
      </c>
      <c r="C70" t="s">
        <v>48</v>
      </c>
      <c r="D70" t="s">
        <v>15</v>
      </c>
      <c r="E70" s="71">
        <v>28420</v>
      </c>
      <c r="F70" s="71">
        <v>-450</v>
      </c>
      <c r="G70" s="71">
        <v>0</v>
      </c>
      <c r="H70" s="71">
        <v>810</v>
      </c>
      <c r="I70" s="71">
        <v>-11630</v>
      </c>
      <c r="J70" s="71">
        <v>17150</v>
      </c>
      <c r="K70" s="71">
        <v>17150</v>
      </c>
      <c r="L70" s="71">
        <v>13130</v>
      </c>
      <c r="M70" s="71">
        <v>13130</v>
      </c>
    </row>
    <row r="71" spans="1:13" x14ac:dyDescent="0.25">
      <c r="A71" t="s">
        <v>91</v>
      </c>
      <c r="C71" t="s">
        <v>48</v>
      </c>
      <c r="D71" t="s">
        <v>92</v>
      </c>
      <c r="E71" s="71">
        <v>96000</v>
      </c>
      <c r="F71" s="71">
        <v>-1520</v>
      </c>
      <c r="G71" s="71">
        <v>0</v>
      </c>
      <c r="H71" s="71">
        <v>2730</v>
      </c>
      <c r="I71" s="71">
        <v>43040</v>
      </c>
      <c r="J71" s="71">
        <v>140250</v>
      </c>
      <c r="K71" s="71">
        <v>140250</v>
      </c>
      <c r="L71" s="71">
        <v>107400</v>
      </c>
      <c r="M71" s="71">
        <v>107400</v>
      </c>
    </row>
    <row r="72" spans="1:13" x14ac:dyDescent="0.25">
      <c r="A72" t="s">
        <v>93</v>
      </c>
      <c r="C72" t="s">
        <v>48</v>
      </c>
      <c r="D72" t="s">
        <v>26</v>
      </c>
      <c r="E72" s="71">
        <v>217970</v>
      </c>
      <c r="F72" s="71">
        <v>-3450</v>
      </c>
      <c r="G72" s="71">
        <v>0</v>
      </c>
      <c r="H72" s="71">
        <v>6190</v>
      </c>
      <c r="I72" s="71">
        <v>53880</v>
      </c>
      <c r="J72" s="71">
        <v>274590</v>
      </c>
      <c r="K72" s="71">
        <v>291090</v>
      </c>
      <c r="L72" s="71">
        <v>210280</v>
      </c>
      <c r="M72" s="71">
        <v>210280</v>
      </c>
    </row>
    <row r="73" spans="1:13" x14ac:dyDescent="0.25">
      <c r="A73" t="s">
        <v>94</v>
      </c>
      <c r="C73" t="s">
        <v>48</v>
      </c>
      <c r="D73" t="s">
        <v>15</v>
      </c>
      <c r="E73" s="71">
        <v>30890</v>
      </c>
      <c r="F73" s="71">
        <v>-490</v>
      </c>
      <c r="G73" s="71">
        <v>0</v>
      </c>
      <c r="H73" s="71">
        <v>880</v>
      </c>
      <c r="I73" s="71">
        <v>-6590</v>
      </c>
      <c r="J73" s="71">
        <v>24690</v>
      </c>
      <c r="K73" s="71">
        <v>24690</v>
      </c>
      <c r="L73" s="71">
        <v>18910</v>
      </c>
      <c r="M73" s="71">
        <v>18910</v>
      </c>
    </row>
    <row r="74" spans="1:13" x14ac:dyDescent="0.25">
      <c r="A74" t="s">
        <v>95</v>
      </c>
      <c r="C74" t="s">
        <v>48</v>
      </c>
      <c r="D74" t="s">
        <v>15</v>
      </c>
      <c r="E74" s="71">
        <v>57020</v>
      </c>
      <c r="F74" s="71">
        <v>-900</v>
      </c>
      <c r="G74" s="71">
        <v>0</v>
      </c>
      <c r="H74" s="71">
        <v>1620</v>
      </c>
      <c r="I74" s="71">
        <v>7490</v>
      </c>
      <c r="J74" s="71">
        <v>65230</v>
      </c>
      <c r="K74" s="71">
        <v>65230</v>
      </c>
      <c r="L74" s="71">
        <v>49950</v>
      </c>
      <c r="M74" s="71">
        <v>49950</v>
      </c>
    </row>
    <row r="75" spans="1:13" x14ac:dyDescent="0.25">
      <c r="A75" t="s">
        <v>96</v>
      </c>
      <c r="B75" t="s">
        <v>97</v>
      </c>
      <c r="C75" t="s">
        <v>48</v>
      </c>
      <c r="D75" t="s">
        <v>15</v>
      </c>
      <c r="E75" s="71">
        <v>0</v>
      </c>
      <c r="F75" s="71">
        <v>0</v>
      </c>
      <c r="G75" s="71">
        <v>0</v>
      </c>
      <c r="H75" s="71">
        <v>0</v>
      </c>
      <c r="I75" s="71">
        <v>0</v>
      </c>
      <c r="J75" s="71">
        <v>0</v>
      </c>
      <c r="K75" s="71">
        <v>30000</v>
      </c>
      <c r="L75" s="71">
        <v>0</v>
      </c>
      <c r="M75" s="71" t="s">
        <v>19</v>
      </c>
    </row>
    <row r="76" spans="1:13" x14ac:dyDescent="0.25">
      <c r="A76" t="s">
        <v>98</v>
      </c>
      <c r="C76" t="s">
        <v>48</v>
      </c>
      <c r="D76" t="s">
        <v>15</v>
      </c>
      <c r="E76" s="71">
        <v>26170</v>
      </c>
      <c r="F76" s="71">
        <v>-410</v>
      </c>
      <c r="G76" s="71">
        <v>0</v>
      </c>
      <c r="H76" s="71">
        <v>740</v>
      </c>
      <c r="I76" s="71">
        <v>-9350</v>
      </c>
      <c r="J76" s="71">
        <v>17150</v>
      </c>
      <c r="K76" s="71">
        <v>17150</v>
      </c>
      <c r="L76" s="71">
        <v>13130</v>
      </c>
      <c r="M76" s="71">
        <v>13130</v>
      </c>
    </row>
    <row r="77" spans="1:13" x14ac:dyDescent="0.25">
      <c r="A77" t="s">
        <v>99</v>
      </c>
      <c r="C77" t="s">
        <v>48</v>
      </c>
      <c r="D77" t="s">
        <v>18</v>
      </c>
      <c r="E77" s="71">
        <v>31360</v>
      </c>
      <c r="F77" s="71">
        <v>-500</v>
      </c>
      <c r="G77" s="71">
        <v>0</v>
      </c>
      <c r="H77" s="71">
        <v>890</v>
      </c>
      <c r="I77" s="71">
        <v>-4720</v>
      </c>
      <c r="J77" s="71">
        <v>27030</v>
      </c>
      <c r="K77" s="71">
        <v>27030</v>
      </c>
      <c r="L77" s="71">
        <v>20700</v>
      </c>
      <c r="M77" s="71">
        <v>21100</v>
      </c>
    </row>
    <row r="78" spans="1:13" x14ac:dyDescent="0.25">
      <c r="A78" t="s">
        <v>100</v>
      </c>
      <c r="C78" t="s">
        <v>48</v>
      </c>
      <c r="D78" t="s">
        <v>15</v>
      </c>
      <c r="E78" s="71">
        <v>106890</v>
      </c>
      <c r="F78" s="71">
        <v>-1690</v>
      </c>
      <c r="G78" s="71">
        <v>0</v>
      </c>
      <c r="H78" s="71">
        <v>3040</v>
      </c>
      <c r="I78" s="71">
        <v>8380</v>
      </c>
      <c r="J78" s="71">
        <v>116620</v>
      </c>
      <c r="K78" s="71">
        <v>116620</v>
      </c>
      <c r="L78" s="71">
        <v>89310</v>
      </c>
      <c r="M78" s="71">
        <v>89310</v>
      </c>
    </row>
    <row r="79" spans="1:13" x14ac:dyDescent="0.25">
      <c r="A79" t="s">
        <v>101</v>
      </c>
      <c r="C79" t="s">
        <v>48</v>
      </c>
      <c r="D79" t="s">
        <v>15</v>
      </c>
      <c r="E79" s="71">
        <v>91710</v>
      </c>
      <c r="F79" s="71">
        <v>-1450</v>
      </c>
      <c r="G79" s="71">
        <v>0</v>
      </c>
      <c r="H79" s="71">
        <v>2610</v>
      </c>
      <c r="I79" s="71">
        <v>17850</v>
      </c>
      <c r="J79" s="71">
        <v>110720</v>
      </c>
      <c r="K79" s="71">
        <v>110720</v>
      </c>
      <c r="L79" s="71">
        <v>84790</v>
      </c>
      <c r="M79" s="71">
        <v>83392</v>
      </c>
    </row>
    <row r="80" spans="1:13" x14ac:dyDescent="0.25">
      <c r="A80" t="s">
        <v>102</v>
      </c>
      <c r="C80" t="s">
        <v>48</v>
      </c>
      <c r="D80" t="s">
        <v>15</v>
      </c>
      <c r="E80" s="71">
        <v>44090</v>
      </c>
      <c r="F80" s="71">
        <v>-700</v>
      </c>
      <c r="G80" s="71">
        <v>0</v>
      </c>
      <c r="H80" s="71">
        <v>1250</v>
      </c>
      <c r="I80" s="71">
        <v>-8050</v>
      </c>
      <c r="J80" s="71">
        <v>36590</v>
      </c>
      <c r="K80" s="71">
        <v>36590</v>
      </c>
      <c r="L80" s="71">
        <v>28020</v>
      </c>
      <c r="M80" s="71">
        <v>28020</v>
      </c>
    </row>
    <row r="81" spans="1:13" x14ac:dyDescent="0.25">
      <c r="A81" t="s">
        <v>103</v>
      </c>
      <c r="C81" t="s">
        <v>48</v>
      </c>
      <c r="D81" t="s">
        <v>15</v>
      </c>
      <c r="E81" s="71">
        <v>34000</v>
      </c>
      <c r="F81" s="71">
        <v>-540</v>
      </c>
      <c r="G81" s="71">
        <v>0</v>
      </c>
      <c r="H81" s="71">
        <v>970</v>
      </c>
      <c r="I81" s="71">
        <v>-5860</v>
      </c>
      <c r="J81" s="71">
        <v>28570</v>
      </c>
      <c r="K81" s="71">
        <v>28570</v>
      </c>
      <c r="L81" s="71">
        <v>21880</v>
      </c>
      <c r="M81" s="71">
        <v>21880</v>
      </c>
    </row>
    <row r="82" spans="1:13" x14ac:dyDescent="0.25">
      <c r="A82" t="s">
        <v>104</v>
      </c>
      <c r="C82" t="s">
        <v>48</v>
      </c>
      <c r="D82" t="s">
        <v>15</v>
      </c>
      <c r="E82" s="71">
        <v>21760</v>
      </c>
      <c r="F82" s="71">
        <v>-340</v>
      </c>
      <c r="G82" s="71">
        <v>0</v>
      </c>
      <c r="H82" s="71">
        <v>620</v>
      </c>
      <c r="I82" s="71">
        <v>-18310</v>
      </c>
      <c r="J82" s="71">
        <v>3730</v>
      </c>
      <c r="K82" s="71">
        <v>3730</v>
      </c>
      <c r="L82" s="71">
        <v>2860</v>
      </c>
      <c r="M82" s="71">
        <v>2860</v>
      </c>
    </row>
    <row r="83" spans="1:13" x14ac:dyDescent="0.25">
      <c r="A83" t="s">
        <v>105</v>
      </c>
      <c r="C83" t="s">
        <v>48</v>
      </c>
      <c r="D83" t="s">
        <v>15</v>
      </c>
      <c r="E83" s="71">
        <v>78220</v>
      </c>
      <c r="F83" s="71">
        <v>-1240</v>
      </c>
      <c r="G83" s="71">
        <v>0</v>
      </c>
      <c r="H83" s="71">
        <v>2220</v>
      </c>
      <c r="I83" s="71">
        <v>18650</v>
      </c>
      <c r="J83" s="71">
        <v>97850</v>
      </c>
      <c r="K83" s="71">
        <v>97850</v>
      </c>
      <c r="L83" s="71">
        <v>74930</v>
      </c>
      <c r="M83" s="71">
        <v>74930</v>
      </c>
    </row>
    <row r="84" spans="1:13" x14ac:dyDescent="0.25">
      <c r="A84" t="s">
        <v>106</v>
      </c>
      <c r="C84" t="s">
        <v>48</v>
      </c>
      <c r="D84" t="s">
        <v>15</v>
      </c>
      <c r="E84" s="71">
        <v>29810</v>
      </c>
      <c r="F84" s="71">
        <v>-470</v>
      </c>
      <c r="G84" s="71">
        <v>0</v>
      </c>
      <c r="H84" s="71">
        <v>850</v>
      </c>
      <c r="I84" s="71">
        <v>-11990</v>
      </c>
      <c r="J84" s="71">
        <v>18200</v>
      </c>
      <c r="K84" s="71">
        <v>18200</v>
      </c>
      <c r="L84" s="71">
        <v>13940</v>
      </c>
      <c r="M84" s="71">
        <v>13940</v>
      </c>
    </row>
    <row r="85" spans="1:13" x14ac:dyDescent="0.25">
      <c r="A85" t="s">
        <v>107</v>
      </c>
      <c r="C85" t="s">
        <v>108</v>
      </c>
      <c r="D85" t="s">
        <v>109</v>
      </c>
      <c r="E85" s="71">
        <v>51070</v>
      </c>
      <c r="F85" s="71">
        <v>-7490</v>
      </c>
      <c r="G85" s="71">
        <v>0</v>
      </c>
      <c r="H85" s="71">
        <v>1320</v>
      </c>
      <c r="I85" s="71">
        <v>6070</v>
      </c>
      <c r="J85" s="71">
        <v>50970</v>
      </c>
      <c r="K85" s="71">
        <v>50970</v>
      </c>
      <c r="L85" s="71">
        <v>32360</v>
      </c>
      <c r="M85" s="71">
        <v>35000</v>
      </c>
    </row>
    <row r="86" spans="1:13" x14ac:dyDescent="0.25">
      <c r="A86" t="s">
        <v>110</v>
      </c>
      <c r="C86" t="s">
        <v>108</v>
      </c>
      <c r="D86" t="s">
        <v>109</v>
      </c>
      <c r="E86" s="71">
        <v>39810</v>
      </c>
      <c r="F86" s="71">
        <v>-5840</v>
      </c>
      <c r="G86" s="71">
        <v>0</v>
      </c>
      <c r="H86" s="71">
        <v>1030</v>
      </c>
      <c r="I86" s="71">
        <v>-9790</v>
      </c>
      <c r="J86" s="71">
        <v>25210</v>
      </c>
      <c r="K86" s="71">
        <v>25210</v>
      </c>
      <c r="L86" s="71">
        <v>16010</v>
      </c>
      <c r="M86" s="71">
        <v>17995</v>
      </c>
    </row>
    <row r="87" spans="1:13" x14ac:dyDescent="0.25">
      <c r="A87" t="s">
        <v>111</v>
      </c>
      <c r="C87" t="s">
        <v>108</v>
      </c>
      <c r="D87" t="s">
        <v>15</v>
      </c>
      <c r="E87" s="71">
        <v>61160</v>
      </c>
      <c r="F87" s="71">
        <v>-8970</v>
      </c>
      <c r="G87" s="71">
        <v>0</v>
      </c>
      <c r="H87" s="71">
        <v>1570</v>
      </c>
      <c r="I87" s="71">
        <v>9570</v>
      </c>
      <c r="J87" s="71">
        <v>63330</v>
      </c>
      <c r="K87" s="71">
        <v>63330</v>
      </c>
      <c r="L87" s="71">
        <v>40210</v>
      </c>
      <c r="M87" s="71">
        <v>43846</v>
      </c>
    </row>
    <row r="88" spans="1:13" x14ac:dyDescent="0.25">
      <c r="A88" t="s">
        <v>112</v>
      </c>
      <c r="C88" t="s">
        <v>108</v>
      </c>
      <c r="D88" t="s">
        <v>109</v>
      </c>
      <c r="E88" s="71">
        <v>40330</v>
      </c>
      <c r="F88" s="71">
        <v>-5910</v>
      </c>
      <c r="G88" s="71">
        <v>0</v>
      </c>
      <c r="H88" s="71">
        <v>1040</v>
      </c>
      <c r="I88" s="71">
        <v>-9100</v>
      </c>
      <c r="J88" s="71">
        <v>26360</v>
      </c>
      <c r="K88" s="71">
        <v>26860</v>
      </c>
      <c r="L88" s="71">
        <v>16740</v>
      </c>
      <c r="M88" s="71">
        <v>18330</v>
      </c>
    </row>
    <row r="89" spans="1:13" x14ac:dyDescent="0.25">
      <c r="A89" t="s">
        <v>113</v>
      </c>
      <c r="C89" t="s">
        <v>108</v>
      </c>
      <c r="D89" t="s">
        <v>51</v>
      </c>
      <c r="E89" s="71">
        <v>49700</v>
      </c>
      <c r="F89" s="71">
        <v>-7290</v>
      </c>
      <c r="G89" s="71">
        <v>0</v>
      </c>
      <c r="H89" s="71">
        <v>1280</v>
      </c>
      <c r="I89" s="71">
        <v>-3540</v>
      </c>
      <c r="J89" s="71">
        <v>40150</v>
      </c>
      <c r="K89" s="71">
        <v>40150</v>
      </c>
      <c r="L89" s="71">
        <v>25490</v>
      </c>
      <c r="M89" s="71">
        <v>25490</v>
      </c>
    </row>
    <row r="90" spans="1:13" x14ac:dyDescent="0.25">
      <c r="A90" t="s">
        <v>114</v>
      </c>
      <c r="C90" t="s">
        <v>108</v>
      </c>
      <c r="D90" t="s">
        <v>51</v>
      </c>
      <c r="E90" s="71">
        <v>52720</v>
      </c>
      <c r="F90" s="71">
        <v>-7730</v>
      </c>
      <c r="G90" s="71">
        <v>0</v>
      </c>
      <c r="H90" s="71">
        <v>1360</v>
      </c>
      <c r="I90" s="71">
        <v>3180</v>
      </c>
      <c r="J90" s="71">
        <v>49530</v>
      </c>
      <c r="K90" s="71">
        <v>49530</v>
      </c>
      <c r="L90" s="71">
        <v>31450</v>
      </c>
      <c r="M90" s="71">
        <v>31450</v>
      </c>
    </row>
    <row r="91" spans="1:13" x14ac:dyDescent="0.25">
      <c r="A91" t="s">
        <v>115</v>
      </c>
      <c r="C91" t="s">
        <v>108</v>
      </c>
      <c r="D91" t="s">
        <v>51</v>
      </c>
      <c r="E91" s="71">
        <v>51420</v>
      </c>
      <c r="F91" s="71">
        <v>-7540</v>
      </c>
      <c r="G91" s="71">
        <v>0</v>
      </c>
      <c r="H91" s="71">
        <v>1320</v>
      </c>
      <c r="I91" s="71">
        <v>7200</v>
      </c>
      <c r="J91" s="71">
        <v>52400</v>
      </c>
      <c r="K91" s="71">
        <v>52400</v>
      </c>
      <c r="L91" s="71">
        <v>33270</v>
      </c>
      <c r="M91" s="71">
        <v>38270</v>
      </c>
    </row>
    <row r="92" spans="1:13" x14ac:dyDescent="0.25">
      <c r="A92" t="s">
        <v>116</v>
      </c>
      <c r="C92" t="s">
        <v>108</v>
      </c>
      <c r="D92" t="s">
        <v>51</v>
      </c>
      <c r="E92" s="71">
        <v>47170</v>
      </c>
      <c r="F92" s="71">
        <v>-6920</v>
      </c>
      <c r="G92" s="71">
        <v>0</v>
      </c>
      <c r="H92" s="71">
        <v>1210</v>
      </c>
      <c r="I92" s="71">
        <v>-1900</v>
      </c>
      <c r="J92" s="71">
        <v>39560</v>
      </c>
      <c r="K92" s="71">
        <v>39560</v>
      </c>
      <c r="L92" s="71">
        <v>25120</v>
      </c>
      <c r="M92" s="71">
        <v>27120</v>
      </c>
    </row>
    <row r="93" spans="1:13" x14ac:dyDescent="0.25">
      <c r="A93" t="s">
        <v>117</v>
      </c>
      <c r="C93" t="s">
        <v>108</v>
      </c>
      <c r="D93" t="s">
        <v>15</v>
      </c>
      <c r="E93" s="71">
        <v>54780</v>
      </c>
      <c r="F93" s="71">
        <v>-8030</v>
      </c>
      <c r="G93" s="71">
        <v>0</v>
      </c>
      <c r="H93" s="71">
        <v>1410</v>
      </c>
      <c r="I93" s="71">
        <v>12400</v>
      </c>
      <c r="J93" s="71">
        <v>60560</v>
      </c>
      <c r="K93" s="71">
        <v>60560</v>
      </c>
      <c r="L93" s="71">
        <v>38450</v>
      </c>
      <c r="M93" s="71">
        <v>40580</v>
      </c>
    </row>
    <row r="94" spans="1:13" x14ac:dyDescent="0.25">
      <c r="A94" t="s">
        <v>118</v>
      </c>
      <c r="C94" t="s">
        <v>108</v>
      </c>
      <c r="D94" t="s">
        <v>15</v>
      </c>
      <c r="E94" s="71">
        <v>55460</v>
      </c>
      <c r="F94" s="71">
        <v>-8130</v>
      </c>
      <c r="G94" s="71">
        <v>0</v>
      </c>
      <c r="H94" s="71">
        <v>1430</v>
      </c>
      <c r="I94" s="71">
        <v>11940</v>
      </c>
      <c r="J94" s="71">
        <v>60700</v>
      </c>
      <c r="K94" s="71">
        <v>60700</v>
      </c>
      <c r="L94" s="71">
        <v>38540</v>
      </c>
      <c r="M94" s="71">
        <v>40580</v>
      </c>
    </row>
    <row r="95" spans="1:13" x14ac:dyDescent="0.25">
      <c r="A95" t="s">
        <v>119</v>
      </c>
      <c r="C95" t="s">
        <v>108</v>
      </c>
      <c r="D95" t="s">
        <v>15</v>
      </c>
      <c r="E95" s="71">
        <v>40660</v>
      </c>
      <c r="F95" s="71">
        <v>-5960</v>
      </c>
      <c r="G95" s="71">
        <v>0</v>
      </c>
      <c r="H95" s="71">
        <v>1050</v>
      </c>
      <c r="I95" s="71">
        <v>-190</v>
      </c>
      <c r="J95" s="71">
        <v>35560</v>
      </c>
      <c r="K95" s="71">
        <v>35560</v>
      </c>
      <c r="L95" s="71">
        <v>22580</v>
      </c>
      <c r="M95" s="71">
        <v>27100</v>
      </c>
    </row>
    <row r="96" spans="1:13" x14ac:dyDescent="0.25">
      <c r="A96" t="s">
        <v>120</v>
      </c>
      <c r="C96" t="s">
        <v>108</v>
      </c>
      <c r="D96" t="s">
        <v>18</v>
      </c>
      <c r="E96" s="71">
        <v>46210</v>
      </c>
      <c r="F96" s="71">
        <v>-6780</v>
      </c>
      <c r="G96" s="71">
        <v>0</v>
      </c>
      <c r="H96" s="71">
        <v>1190</v>
      </c>
      <c r="I96" s="71">
        <v>-10650</v>
      </c>
      <c r="J96" s="71">
        <v>29970</v>
      </c>
      <c r="K96" s="71">
        <v>29970</v>
      </c>
      <c r="L96" s="71">
        <v>19030</v>
      </c>
      <c r="M96" s="71">
        <v>21030</v>
      </c>
    </row>
    <row r="97" spans="1:13" x14ac:dyDescent="0.25">
      <c r="A97" t="s">
        <v>121</v>
      </c>
      <c r="C97" t="s">
        <v>108</v>
      </c>
      <c r="D97" t="s">
        <v>18</v>
      </c>
      <c r="E97" s="71">
        <v>45750</v>
      </c>
      <c r="F97" s="71">
        <v>-6710</v>
      </c>
      <c r="G97" s="71">
        <v>0</v>
      </c>
      <c r="H97" s="71">
        <v>1180</v>
      </c>
      <c r="I97" s="71">
        <v>-2990</v>
      </c>
      <c r="J97" s="71">
        <v>37230</v>
      </c>
      <c r="K97" s="71">
        <v>37230</v>
      </c>
      <c r="L97" s="71">
        <v>23640</v>
      </c>
      <c r="M97" s="71">
        <v>32040</v>
      </c>
    </row>
    <row r="98" spans="1:13" x14ac:dyDescent="0.25">
      <c r="A98" t="s">
        <v>122</v>
      </c>
      <c r="C98" t="s">
        <v>108</v>
      </c>
      <c r="D98" t="s">
        <v>18</v>
      </c>
      <c r="E98" s="71">
        <v>43530</v>
      </c>
      <c r="F98" s="71">
        <v>-6380</v>
      </c>
      <c r="G98" s="71">
        <v>0</v>
      </c>
      <c r="H98" s="71">
        <v>1120</v>
      </c>
      <c r="I98" s="71">
        <v>-8740</v>
      </c>
      <c r="J98" s="71">
        <v>29530</v>
      </c>
      <c r="K98" s="71">
        <v>29530</v>
      </c>
      <c r="L98" s="71">
        <v>18750</v>
      </c>
      <c r="M98" s="71">
        <v>18750</v>
      </c>
    </row>
    <row r="99" spans="1:13" x14ac:dyDescent="0.25">
      <c r="A99" t="s">
        <v>123</v>
      </c>
      <c r="C99" t="s">
        <v>108</v>
      </c>
      <c r="D99" t="s">
        <v>15</v>
      </c>
      <c r="E99" s="71">
        <v>63150</v>
      </c>
      <c r="F99" s="71">
        <v>-9260</v>
      </c>
      <c r="G99" s="71">
        <v>0</v>
      </c>
      <c r="H99" s="71">
        <v>1630</v>
      </c>
      <c r="I99" s="71">
        <v>15670</v>
      </c>
      <c r="J99" s="71">
        <v>71190</v>
      </c>
      <c r="K99" s="71">
        <v>71190</v>
      </c>
      <c r="L99" s="71">
        <v>45200</v>
      </c>
      <c r="M99" s="71">
        <v>49000</v>
      </c>
    </row>
    <row r="100" spans="1:13" x14ac:dyDescent="0.25">
      <c r="A100" t="s">
        <v>124</v>
      </c>
      <c r="C100" t="s">
        <v>108</v>
      </c>
      <c r="D100" t="s">
        <v>15</v>
      </c>
      <c r="E100" s="71">
        <v>54920</v>
      </c>
      <c r="F100" s="71">
        <v>-8050</v>
      </c>
      <c r="G100" s="71">
        <v>0</v>
      </c>
      <c r="H100" s="71">
        <v>1410</v>
      </c>
      <c r="I100" s="71">
        <v>11760</v>
      </c>
      <c r="J100" s="71">
        <v>60040</v>
      </c>
      <c r="K100" s="71">
        <v>60040</v>
      </c>
      <c r="L100" s="71">
        <v>38120</v>
      </c>
      <c r="M100" s="71">
        <v>38120</v>
      </c>
    </row>
    <row r="101" spans="1:13" x14ac:dyDescent="0.25">
      <c r="A101" t="s">
        <v>125</v>
      </c>
      <c r="C101" t="s">
        <v>108</v>
      </c>
      <c r="D101" t="s">
        <v>18</v>
      </c>
      <c r="E101" s="71">
        <v>0</v>
      </c>
      <c r="F101" s="71">
        <v>0</v>
      </c>
      <c r="G101" s="71">
        <v>0</v>
      </c>
      <c r="H101" s="71">
        <v>0</v>
      </c>
      <c r="I101" s="71">
        <v>0</v>
      </c>
      <c r="J101" s="71">
        <v>0</v>
      </c>
      <c r="K101" s="71">
        <v>0</v>
      </c>
      <c r="L101" s="71">
        <v>17620</v>
      </c>
      <c r="M101" s="71">
        <v>26020</v>
      </c>
    </row>
    <row r="102" spans="1:13" x14ac:dyDescent="0.25">
      <c r="A102" t="s">
        <v>126</v>
      </c>
      <c r="C102" t="s">
        <v>108</v>
      </c>
      <c r="D102" t="s">
        <v>18</v>
      </c>
      <c r="E102" s="71">
        <v>44640</v>
      </c>
      <c r="F102" s="71">
        <v>-6550</v>
      </c>
      <c r="G102" s="71">
        <v>0</v>
      </c>
      <c r="H102" s="71">
        <v>1150</v>
      </c>
      <c r="I102" s="71">
        <v>-5660</v>
      </c>
      <c r="J102" s="71">
        <v>33580</v>
      </c>
      <c r="K102" s="71">
        <v>33580</v>
      </c>
      <c r="L102" s="71">
        <v>21320</v>
      </c>
      <c r="M102" s="71">
        <v>28120</v>
      </c>
    </row>
    <row r="103" spans="1:13" x14ac:dyDescent="0.25">
      <c r="A103" t="s">
        <v>127</v>
      </c>
      <c r="C103" t="s">
        <v>108</v>
      </c>
      <c r="D103" t="s">
        <v>15</v>
      </c>
      <c r="E103" s="71">
        <v>39530</v>
      </c>
      <c r="F103" s="71">
        <v>-5800</v>
      </c>
      <c r="G103" s="71">
        <v>0</v>
      </c>
      <c r="H103" s="71">
        <v>1020</v>
      </c>
      <c r="I103" s="71">
        <v>-10610</v>
      </c>
      <c r="J103" s="71">
        <v>24140</v>
      </c>
      <c r="K103" s="71">
        <v>24140</v>
      </c>
      <c r="L103" s="71">
        <v>15330</v>
      </c>
      <c r="M103" s="71">
        <v>20000</v>
      </c>
    </row>
    <row r="104" spans="1:13" x14ac:dyDescent="0.25">
      <c r="A104" t="s">
        <v>128</v>
      </c>
      <c r="C104" t="s">
        <v>108</v>
      </c>
      <c r="D104" t="s">
        <v>109</v>
      </c>
      <c r="E104" s="71">
        <v>50870</v>
      </c>
      <c r="F104" s="71">
        <v>-7460</v>
      </c>
      <c r="G104" s="71">
        <v>0</v>
      </c>
      <c r="H104" s="71">
        <v>1310</v>
      </c>
      <c r="I104" s="71">
        <v>5440</v>
      </c>
      <c r="J104" s="71">
        <v>50160</v>
      </c>
      <c r="K104" s="71">
        <v>50160</v>
      </c>
      <c r="L104" s="71">
        <v>31850</v>
      </c>
      <c r="M104" s="71">
        <v>34000</v>
      </c>
    </row>
    <row r="105" spans="1:13" x14ac:dyDescent="0.25">
      <c r="A105" t="s">
        <v>129</v>
      </c>
      <c r="C105" t="s">
        <v>108</v>
      </c>
      <c r="D105" t="s">
        <v>15</v>
      </c>
      <c r="E105" s="71">
        <v>39430</v>
      </c>
      <c r="F105" s="71">
        <v>-5780</v>
      </c>
      <c r="G105" s="71">
        <v>0</v>
      </c>
      <c r="H105" s="71">
        <v>1020</v>
      </c>
      <c r="I105" s="71">
        <v>-9960</v>
      </c>
      <c r="J105" s="71">
        <v>24710</v>
      </c>
      <c r="K105" s="71">
        <v>24710</v>
      </c>
      <c r="L105" s="71">
        <v>15690</v>
      </c>
      <c r="M105" s="71">
        <v>16500</v>
      </c>
    </row>
    <row r="106" spans="1:13" x14ac:dyDescent="0.25">
      <c r="A106" t="s">
        <v>130</v>
      </c>
      <c r="C106" t="s">
        <v>131</v>
      </c>
      <c r="D106" t="s">
        <v>15</v>
      </c>
      <c r="E106" s="71">
        <v>380330</v>
      </c>
      <c r="F106" s="71">
        <v>10</v>
      </c>
      <c r="G106" s="71">
        <v>106150</v>
      </c>
      <c r="H106" s="71">
        <v>14420</v>
      </c>
      <c r="I106" s="71">
        <v>-3900</v>
      </c>
      <c r="J106" s="71">
        <v>497010</v>
      </c>
      <c r="K106" s="71">
        <f>507010-10000</f>
        <v>497010</v>
      </c>
      <c r="L106" s="71">
        <v>441620</v>
      </c>
      <c r="M106" s="71">
        <v>441620</v>
      </c>
    </row>
    <row r="107" spans="1:13" x14ac:dyDescent="0.25">
      <c r="A107" t="s">
        <v>132</v>
      </c>
      <c r="B107" t="s">
        <v>133</v>
      </c>
      <c r="C107" t="s">
        <v>131</v>
      </c>
      <c r="D107" t="s">
        <v>15</v>
      </c>
      <c r="K107" s="71">
        <v>10000</v>
      </c>
      <c r="M107" s="71">
        <v>10000</v>
      </c>
    </row>
    <row r="108" spans="1:13" x14ac:dyDescent="0.25">
      <c r="A108" t="s">
        <v>134</v>
      </c>
      <c r="C108" t="s">
        <v>131</v>
      </c>
      <c r="D108" t="s">
        <v>15</v>
      </c>
      <c r="E108" s="71">
        <v>33550</v>
      </c>
      <c r="F108" s="71">
        <v>0</v>
      </c>
      <c r="G108" s="71">
        <v>6380</v>
      </c>
      <c r="H108" s="71">
        <v>1270</v>
      </c>
      <c r="I108" s="71">
        <v>-9730</v>
      </c>
      <c r="J108" s="71">
        <v>31470</v>
      </c>
      <c r="K108" s="71">
        <v>31470</v>
      </c>
      <c r="L108" s="71">
        <v>27960</v>
      </c>
      <c r="M108" s="71">
        <v>30660</v>
      </c>
    </row>
    <row r="109" spans="1:13" x14ac:dyDescent="0.25">
      <c r="A109" t="s">
        <v>135</v>
      </c>
      <c r="C109" t="s">
        <v>131</v>
      </c>
      <c r="D109" t="s">
        <v>26</v>
      </c>
      <c r="E109" s="71">
        <v>300170</v>
      </c>
      <c r="F109" s="71">
        <v>0</v>
      </c>
      <c r="G109" s="71">
        <v>95580</v>
      </c>
      <c r="H109" s="71">
        <v>11380</v>
      </c>
      <c r="I109" s="71">
        <v>54230</v>
      </c>
      <c r="J109" s="71">
        <v>461360</v>
      </c>
      <c r="K109" s="71">
        <f>471360-10000</f>
        <v>461360</v>
      </c>
      <c r="L109" s="71">
        <v>409950</v>
      </c>
      <c r="M109" s="71">
        <v>409950</v>
      </c>
    </row>
    <row r="110" spans="1:13" x14ac:dyDescent="0.25">
      <c r="A110" t="s">
        <v>136</v>
      </c>
      <c r="B110" t="s">
        <v>133</v>
      </c>
      <c r="C110" t="s">
        <v>131</v>
      </c>
      <c r="D110" t="s">
        <v>26</v>
      </c>
      <c r="K110" s="71">
        <v>10000</v>
      </c>
      <c r="M110" s="71">
        <v>6500</v>
      </c>
    </row>
    <row r="111" spans="1:13" x14ac:dyDescent="0.25">
      <c r="A111" t="s">
        <v>137</v>
      </c>
      <c r="C111" t="s">
        <v>131</v>
      </c>
      <c r="D111" t="s">
        <v>26</v>
      </c>
      <c r="E111" s="71">
        <v>33370</v>
      </c>
      <c r="F111" s="71">
        <v>0</v>
      </c>
      <c r="G111" s="71">
        <v>6350</v>
      </c>
      <c r="H111" s="71">
        <v>1270</v>
      </c>
      <c r="I111" s="71">
        <v>-9520</v>
      </c>
      <c r="J111" s="71">
        <v>31470</v>
      </c>
      <c r="K111" s="71">
        <v>31470</v>
      </c>
      <c r="L111" s="71">
        <v>27960</v>
      </c>
      <c r="M111" s="71">
        <v>27960</v>
      </c>
    </row>
    <row r="112" spans="1:13" x14ac:dyDescent="0.25">
      <c r="A112" t="s">
        <v>138</v>
      </c>
      <c r="C112" t="s">
        <v>131</v>
      </c>
      <c r="D112" t="s">
        <v>15</v>
      </c>
      <c r="E112" s="71">
        <v>229670</v>
      </c>
      <c r="F112" s="71">
        <v>0</v>
      </c>
      <c r="G112" s="71">
        <v>60780</v>
      </c>
      <c r="H112" s="71">
        <v>8710</v>
      </c>
      <c r="I112" s="71">
        <v>-4900</v>
      </c>
      <c r="J112" s="71">
        <v>294260</v>
      </c>
      <c r="K112" s="71">
        <f>300960-6700</f>
        <v>294260</v>
      </c>
      <c r="L112" s="71">
        <v>261470</v>
      </c>
      <c r="M112" s="71">
        <v>263000</v>
      </c>
    </row>
    <row r="113" spans="1:13" x14ac:dyDescent="0.25">
      <c r="A113" t="s">
        <v>139</v>
      </c>
      <c r="B113" t="s">
        <v>133</v>
      </c>
      <c r="C113" t="s">
        <v>131</v>
      </c>
      <c r="D113" t="s">
        <v>15</v>
      </c>
      <c r="K113" s="71">
        <v>6700</v>
      </c>
      <c r="M113" s="71">
        <v>6000</v>
      </c>
    </row>
    <row r="114" spans="1:13" x14ac:dyDescent="0.25">
      <c r="A114" t="s">
        <v>140</v>
      </c>
      <c r="C114" t="s">
        <v>131</v>
      </c>
      <c r="D114" t="s">
        <v>15</v>
      </c>
      <c r="E114" s="71">
        <v>33280</v>
      </c>
      <c r="F114" s="71">
        <v>0</v>
      </c>
      <c r="G114" s="71">
        <v>6330</v>
      </c>
      <c r="H114" s="71">
        <v>1260</v>
      </c>
      <c r="I114" s="71">
        <v>-9400</v>
      </c>
      <c r="J114" s="71">
        <v>31470</v>
      </c>
      <c r="K114" s="71">
        <v>31470</v>
      </c>
      <c r="L114" s="71">
        <v>27960</v>
      </c>
      <c r="M114" s="71">
        <v>27960</v>
      </c>
    </row>
    <row r="115" spans="1:13" x14ac:dyDescent="0.25">
      <c r="A115" t="s">
        <v>141</v>
      </c>
      <c r="C115" t="s">
        <v>131</v>
      </c>
      <c r="D115" t="s">
        <v>51</v>
      </c>
      <c r="E115" s="71">
        <v>237440</v>
      </c>
      <c r="F115" s="71">
        <v>0</v>
      </c>
      <c r="G115" s="71">
        <v>57770</v>
      </c>
      <c r="H115" s="71">
        <v>9000</v>
      </c>
      <c r="I115" s="71">
        <v>2030</v>
      </c>
      <c r="J115" s="71">
        <v>306240</v>
      </c>
      <c r="K115" s="71">
        <f>316965-6500</f>
        <v>310465</v>
      </c>
      <c r="L115" s="71">
        <v>272110</v>
      </c>
      <c r="M115" s="71">
        <v>268210</v>
      </c>
    </row>
    <row r="116" spans="1:13" x14ac:dyDescent="0.25">
      <c r="A116" t="s">
        <v>142</v>
      </c>
      <c r="B116" t="s">
        <v>133</v>
      </c>
      <c r="C116" t="s">
        <v>131</v>
      </c>
      <c r="D116" t="s">
        <v>51</v>
      </c>
      <c r="K116" s="71">
        <v>6500</v>
      </c>
      <c r="M116" s="71">
        <v>4000</v>
      </c>
    </row>
    <row r="117" spans="1:13" x14ac:dyDescent="0.25">
      <c r="A117" t="s">
        <v>143</v>
      </c>
      <c r="C117" t="s">
        <v>131</v>
      </c>
      <c r="D117" t="s">
        <v>51</v>
      </c>
      <c r="E117" s="71">
        <v>33400</v>
      </c>
      <c r="F117" s="71">
        <v>0</v>
      </c>
      <c r="G117" s="71">
        <v>6350</v>
      </c>
      <c r="H117" s="71">
        <v>1270</v>
      </c>
      <c r="I117" s="71">
        <v>-9550</v>
      </c>
      <c r="J117" s="71">
        <v>31470</v>
      </c>
      <c r="K117" s="71">
        <v>31470</v>
      </c>
      <c r="L117" s="71">
        <v>27960</v>
      </c>
      <c r="M117" s="71">
        <v>27960</v>
      </c>
    </row>
    <row r="118" spans="1:13" x14ac:dyDescent="0.25">
      <c r="A118" t="s">
        <v>144</v>
      </c>
      <c r="C118" t="s">
        <v>131</v>
      </c>
      <c r="D118" t="s">
        <v>15</v>
      </c>
      <c r="E118" s="71">
        <v>20010</v>
      </c>
      <c r="F118" s="71">
        <v>0</v>
      </c>
      <c r="G118" s="71">
        <v>0</v>
      </c>
      <c r="H118" s="71">
        <v>760</v>
      </c>
      <c r="I118" s="71">
        <v>-11970</v>
      </c>
      <c r="J118" s="71">
        <v>8800</v>
      </c>
      <c r="K118" s="71">
        <v>8800</v>
      </c>
      <c r="L118" s="71">
        <v>7820</v>
      </c>
      <c r="M118" s="71">
        <v>7820</v>
      </c>
    </row>
    <row r="119" spans="1:13" x14ac:dyDescent="0.25">
      <c r="A119" t="s">
        <v>145</v>
      </c>
      <c r="C119" t="s">
        <v>131</v>
      </c>
      <c r="D119" t="s">
        <v>18</v>
      </c>
      <c r="E119" s="71">
        <v>22120</v>
      </c>
      <c r="F119" s="71">
        <v>0</v>
      </c>
      <c r="G119" s="71">
        <v>0</v>
      </c>
      <c r="H119" s="71">
        <v>840</v>
      </c>
      <c r="I119" s="71">
        <v>-14160</v>
      </c>
      <c r="J119" s="71">
        <v>8800</v>
      </c>
      <c r="K119" s="71">
        <v>2828</v>
      </c>
      <c r="L119" s="71">
        <v>7820</v>
      </c>
      <c r="M119" s="71">
        <v>7820</v>
      </c>
    </row>
    <row r="120" spans="1:13" x14ac:dyDescent="0.25">
      <c r="A120" t="s">
        <v>146</v>
      </c>
      <c r="C120" t="s">
        <v>131</v>
      </c>
      <c r="D120" t="s">
        <v>15</v>
      </c>
      <c r="E120" s="71">
        <v>400190</v>
      </c>
      <c r="F120" s="71">
        <v>10</v>
      </c>
      <c r="G120" s="71">
        <v>153990</v>
      </c>
      <c r="H120" s="71">
        <v>15170</v>
      </c>
      <c r="I120" s="71">
        <v>112700</v>
      </c>
      <c r="J120" s="71">
        <v>682060</v>
      </c>
      <c r="K120" s="71">
        <f>691060-9000</f>
        <v>682060</v>
      </c>
      <c r="L120" s="71">
        <v>606050</v>
      </c>
      <c r="M120" s="71">
        <v>631050</v>
      </c>
    </row>
    <row r="121" spans="1:13" x14ac:dyDescent="0.25">
      <c r="A121" t="s">
        <v>147</v>
      </c>
      <c r="B121" t="s">
        <v>133</v>
      </c>
      <c r="C121" t="s">
        <v>131</v>
      </c>
      <c r="D121" t="s">
        <v>15</v>
      </c>
      <c r="K121" s="71">
        <v>9000</v>
      </c>
      <c r="M121" s="71">
        <v>9000</v>
      </c>
    </row>
    <row r="122" spans="1:13" x14ac:dyDescent="0.25">
      <c r="A122" t="s">
        <v>148</v>
      </c>
      <c r="C122" t="s">
        <v>131</v>
      </c>
      <c r="D122" t="s">
        <v>18</v>
      </c>
      <c r="E122" s="71">
        <v>33400</v>
      </c>
      <c r="F122" s="71">
        <v>0</v>
      </c>
      <c r="G122" s="71">
        <v>6350</v>
      </c>
      <c r="H122" s="71">
        <v>1270</v>
      </c>
      <c r="I122" s="71">
        <v>-9550</v>
      </c>
      <c r="J122" s="71">
        <v>31470</v>
      </c>
      <c r="K122" s="71">
        <v>31470</v>
      </c>
      <c r="L122" s="71">
        <v>27960</v>
      </c>
      <c r="M122" s="71">
        <v>27960</v>
      </c>
    </row>
    <row r="123" spans="1:13" x14ac:dyDescent="0.25">
      <c r="A123" t="s">
        <v>149</v>
      </c>
      <c r="C123" t="s">
        <v>131</v>
      </c>
      <c r="D123" t="s">
        <v>18</v>
      </c>
      <c r="E123" s="71">
        <v>209500</v>
      </c>
      <c r="F123" s="71">
        <v>0</v>
      </c>
      <c r="G123" s="71">
        <v>47420</v>
      </c>
      <c r="H123" s="71">
        <v>7940</v>
      </c>
      <c r="I123" s="71">
        <v>-26050</v>
      </c>
      <c r="J123" s="71">
        <v>238810</v>
      </c>
      <c r="K123" s="71">
        <v>238810</v>
      </c>
      <c r="L123" s="71">
        <v>212200</v>
      </c>
      <c r="M123" s="71">
        <v>214256</v>
      </c>
    </row>
    <row r="124" spans="1:13" x14ac:dyDescent="0.25">
      <c r="A124" t="s">
        <v>150</v>
      </c>
      <c r="C124" t="s">
        <v>131</v>
      </c>
      <c r="D124" t="s">
        <v>15</v>
      </c>
      <c r="E124" s="71">
        <v>13830</v>
      </c>
      <c r="F124" s="71">
        <v>0</v>
      </c>
      <c r="G124" s="71">
        <v>0</v>
      </c>
      <c r="H124" s="71">
        <v>520</v>
      </c>
      <c r="I124" s="71">
        <v>-12080</v>
      </c>
      <c r="J124" s="71">
        <v>2270</v>
      </c>
      <c r="K124" s="71">
        <v>2270</v>
      </c>
      <c r="L124" s="71">
        <v>2020</v>
      </c>
      <c r="M124" s="71">
        <v>2020</v>
      </c>
    </row>
    <row r="125" spans="1:13" x14ac:dyDescent="0.25">
      <c r="A125" t="s">
        <v>151</v>
      </c>
      <c r="C125" t="s">
        <v>131</v>
      </c>
      <c r="D125" t="s">
        <v>109</v>
      </c>
      <c r="E125" s="71">
        <v>17530</v>
      </c>
      <c r="F125" s="71">
        <v>0</v>
      </c>
      <c r="G125" s="71">
        <v>0</v>
      </c>
      <c r="H125" s="71">
        <v>660</v>
      </c>
      <c r="I125" s="71">
        <v>-14680</v>
      </c>
      <c r="J125" s="71">
        <v>3510</v>
      </c>
      <c r="K125" s="71">
        <v>5780</v>
      </c>
      <c r="L125" s="71">
        <v>3120</v>
      </c>
      <c r="M125" s="71">
        <v>3120</v>
      </c>
    </row>
    <row r="126" spans="1:13" x14ac:dyDescent="0.25">
      <c r="A126" t="s">
        <v>152</v>
      </c>
      <c r="C126" t="s">
        <v>131</v>
      </c>
      <c r="D126" t="s">
        <v>15</v>
      </c>
      <c r="E126" s="71">
        <v>212510</v>
      </c>
      <c r="F126" s="71">
        <v>0</v>
      </c>
      <c r="G126" s="71">
        <v>44330</v>
      </c>
      <c r="H126" s="71">
        <v>8060</v>
      </c>
      <c r="I126" s="71">
        <v>-25230</v>
      </c>
      <c r="J126" s="71">
        <v>239670</v>
      </c>
      <c r="K126" s="71">
        <v>239670</v>
      </c>
      <c r="L126" s="71">
        <v>212960</v>
      </c>
      <c r="M126" s="71">
        <v>212960</v>
      </c>
    </row>
    <row r="127" spans="1:13" x14ac:dyDescent="0.25">
      <c r="A127" t="s">
        <v>153</v>
      </c>
      <c r="C127" t="s">
        <v>131</v>
      </c>
      <c r="D127" t="s">
        <v>15</v>
      </c>
      <c r="E127" s="71">
        <v>267180</v>
      </c>
      <c r="F127" s="71">
        <v>0</v>
      </c>
      <c r="G127" s="71">
        <v>72700</v>
      </c>
      <c r="H127" s="71">
        <v>10130</v>
      </c>
      <c r="I127" s="71">
        <v>39360</v>
      </c>
      <c r="J127" s="71">
        <v>389370</v>
      </c>
      <c r="K127" s="71">
        <f>390470-1100</f>
        <v>389370</v>
      </c>
      <c r="L127" s="71">
        <v>345980</v>
      </c>
      <c r="M127" s="71">
        <v>348380</v>
      </c>
    </row>
    <row r="128" spans="1:13" x14ac:dyDescent="0.25">
      <c r="A128" t="s">
        <v>154</v>
      </c>
      <c r="B128" t="s">
        <v>133</v>
      </c>
      <c r="C128" t="s">
        <v>131</v>
      </c>
      <c r="D128" t="s">
        <v>15</v>
      </c>
      <c r="K128" s="71">
        <v>1100</v>
      </c>
      <c r="M128" s="71">
        <v>1000</v>
      </c>
    </row>
    <row r="129" spans="1:13" x14ac:dyDescent="0.25">
      <c r="A129" t="s">
        <v>155</v>
      </c>
      <c r="C129" t="s">
        <v>131</v>
      </c>
      <c r="D129" t="s">
        <v>15</v>
      </c>
      <c r="E129" s="71">
        <v>33550</v>
      </c>
      <c r="F129" s="71">
        <v>0</v>
      </c>
      <c r="G129" s="71">
        <v>6380</v>
      </c>
      <c r="H129" s="71">
        <v>1270</v>
      </c>
      <c r="I129" s="71">
        <v>-9730</v>
      </c>
      <c r="J129" s="71">
        <v>31470</v>
      </c>
      <c r="K129" s="71">
        <v>31470</v>
      </c>
      <c r="L129" s="71">
        <v>27960</v>
      </c>
      <c r="M129" s="71">
        <v>27960</v>
      </c>
    </row>
    <row r="130" spans="1:13" x14ac:dyDescent="0.25">
      <c r="A130" t="s">
        <v>156</v>
      </c>
      <c r="C130" t="s">
        <v>131</v>
      </c>
      <c r="D130" t="s">
        <v>15</v>
      </c>
      <c r="E130" s="71">
        <v>44060</v>
      </c>
      <c r="F130" s="71">
        <v>0</v>
      </c>
      <c r="G130" s="71">
        <v>0</v>
      </c>
      <c r="H130" s="71">
        <v>1670</v>
      </c>
      <c r="I130" s="71">
        <v>-15400</v>
      </c>
      <c r="J130" s="71">
        <v>30330</v>
      </c>
      <c r="K130" s="71">
        <v>30330</v>
      </c>
      <c r="L130" s="71">
        <v>26950</v>
      </c>
      <c r="M130" s="71">
        <v>26950</v>
      </c>
    </row>
    <row r="131" spans="1:13" x14ac:dyDescent="0.25">
      <c r="A131" t="s">
        <v>157</v>
      </c>
      <c r="C131" t="s">
        <v>131</v>
      </c>
      <c r="D131" t="s">
        <v>51</v>
      </c>
      <c r="E131" s="71">
        <v>19760</v>
      </c>
      <c r="F131" s="71">
        <v>0</v>
      </c>
      <c r="G131" s="71">
        <v>0</v>
      </c>
      <c r="H131" s="71">
        <v>750</v>
      </c>
      <c r="I131" s="71">
        <v>-11720</v>
      </c>
      <c r="J131" s="71">
        <v>8790</v>
      </c>
      <c r="K131" s="71">
        <v>8790</v>
      </c>
      <c r="L131" s="71">
        <v>7810</v>
      </c>
      <c r="M131" s="71">
        <v>7810</v>
      </c>
    </row>
    <row r="132" spans="1:13" x14ac:dyDescent="0.25">
      <c r="A132" t="s">
        <v>158</v>
      </c>
      <c r="C132" t="s">
        <v>131</v>
      </c>
      <c r="D132" t="s">
        <v>15</v>
      </c>
      <c r="E132" s="71">
        <v>287250</v>
      </c>
      <c r="F132" s="71">
        <v>0</v>
      </c>
      <c r="G132" s="71">
        <v>76600</v>
      </c>
      <c r="H132" s="71">
        <v>10890</v>
      </c>
      <c r="I132" s="71">
        <v>44480</v>
      </c>
      <c r="J132" s="71">
        <v>419220</v>
      </c>
      <c r="K132" s="71">
        <f>426210-6990</f>
        <v>419220</v>
      </c>
      <c r="L132" s="71">
        <v>372500</v>
      </c>
      <c r="M132" s="71">
        <v>372500</v>
      </c>
    </row>
    <row r="133" spans="1:13" x14ac:dyDescent="0.25">
      <c r="A133" t="s">
        <v>159</v>
      </c>
      <c r="B133" t="s">
        <v>133</v>
      </c>
      <c r="C133" t="s">
        <v>131</v>
      </c>
      <c r="D133" t="s">
        <v>15</v>
      </c>
      <c r="K133" s="71">
        <v>6990</v>
      </c>
      <c r="M133" s="71">
        <v>4780</v>
      </c>
    </row>
    <row r="134" spans="1:13" x14ac:dyDescent="0.25">
      <c r="A134" t="s">
        <v>160</v>
      </c>
      <c r="C134" t="s">
        <v>131</v>
      </c>
      <c r="D134" t="s">
        <v>15</v>
      </c>
      <c r="E134" s="71">
        <v>33840</v>
      </c>
      <c r="F134" s="71">
        <v>0</v>
      </c>
      <c r="G134" s="71">
        <v>6440</v>
      </c>
      <c r="H134" s="71">
        <v>1280</v>
      </c>
      <c r="I134" s="71">
        <v>-10090</v>
      </c>
      <c r="J134" s="71">
        <v>31470</v>
      </c>
      <c r="K134" s="71">
        <v>31470</v>
      </c>
      <c r="L134" s="71">
        <v>27960</v>
      </c>
      <c r="M134" s="71">
        <v>27960</v>
      </c>
    </row>
    <row r="135" spans="1:13" x14ac:dyDescent="0.25">
      <c r="A135" t="s">
        <v>161</v>
      </c>
      <c r="C135" t="s">
        <v>131</v>
      </c>
      <c r="D135" t="s">
        <v>15</v>
      </c>
      <c r="E135" s="71">
        <v>241200</v>
      </c>
      <c r="F135" s="71">
        <v>0</v>
      </c>
      <c r="G135" s="71">
        <v>63820</v>
      </c>
      <c r="H135" s="71">
        <v>9150</v>
      </c>
      <c r="I135" s="71">
        <v>21330</v>
      </c>
      <c r="J135" s="71">
        <v>335500</v>
      </c>
      <c r="K135" s="71">
        <f>336700-1200</f>
        <v>335500</v>
      </c>
      <c r="L135" s="71">
        <v>298110</v>
      </c>
      <c r="M135" s="71">
        <v>298110</v>
      </c>
    </row>
    <row r="136" spans="1:13" x14ac:dyDescent="0.25">
      <c r="A136" t="s">
        <v>162</v>
      </c>
      <c r="B136" t="s">
        <v>133</v>
      </c>
      <c r="C136" t="s">
        <v>131</v>
      </c>
      <c r="D136" t="s">
        <v>15</v>
      </c>
      <c r="K136" s="71">
        <v>1200</v>
      </c>
      <c r="M136" s="71">
        <v>1200</v>
      </c>
    </row>
    <row r="137" spans="1:13" x14ac:dyDescent="0.25">
      <c r="A137" t="s">
        <v>163</v>
      </c>
      <c r="C137" t="s">
        <v>131</v>
      </c>
      <c r="D137" t="s">
        <v>15</v>
      </c>
      <c r="E137" s="71">
        <v>33570</v>
      </c>
      <c r="F137" s="71">
        <v>0</v>
      </c>
      <c r="G137" s="71">
        <v>6390</v>
      </c>
      <c r="H137" s="71">
        <v>1270</v>
      </c>
      <c r="I137" s="71">
        <v>-9760</v>
      </c>
      <c r="J137" s="71">
        <v>31470</v>
      </c>
      <c r="K137" s="71">
        <v>31470</v>
      </c>
      <c r="L137" s="71">
        <v>27960</v>
      </c>
      <c r="M137" s="71">
        <v>27960</v>
      </c>
    </row>
    <row r="138" spans="1:13" x14ac:dyDescent="0.25">
      <c r="A138" t="s">
        <v>164</v>
      </c>
      <c r="C138" t="s">
        <v>131</v>
      </c>
      <c r="D138" t="s">
        <v>51</v>
      </c>
      <c r="E138" s="71">
        <v>233610</v>
      </c>
      <c r="F138" s="71">
        <v>0</v>
      </c>
      <c r="G138" s="71">
        <v>60480</v>
      </c>
      <c r="H138" s="71">
        <v>8860</v>
      </c>
      <c r="I138" s="71">
        <v>-1210</v>
      </c>
      <c r="J138" s="71">
        <v>301740</v>
      </c>
      <c r="K138" s="71">
        <f>308240-6500</f>
        <v>301740</v>
      </c>
      <c r="L138" s="71">
        <v>268110</v>
      </c>
      <c r="M138" s="71">
        <v>268110</v>
      </c>
    </row>
    <row r="139" spans="1:13" x14ac:dyDescent="0.25">
      <c r="A139" t="s">
        <v>165</v>
      </c>
      <c r="B139" t="s">
        <v>133</v>
      </c>
      <c r="C139" t="s">
        <v>131</v>
      </c>
      <c r="D139" t="s">
        <v>51</v>
      </c>
      <c r="K139" s="71">
        <v>6500</v>
      </c>
      <c r="M139" s="71">
        <v>600</v>
      </c>
    </row>
    <row r="140" spans="1:13" x14ac:dyDescent="0.25">
      <c r="A140" t="s">
        <v>166</v>
      </c>
      <c r="C140" t="s">
        <v>131</v>
      </c>
      <c r="D140" t="s">
        <v>51</v>
      </c>
      <c r="E140" s="71">
        <v>33860</v>
      </c>
      <c r="F140" s="71">
        <v>0</v>
      </c>
      <c r="G140" s="71">
        <v>6440</v>
      </c>
      <c r="H140" s="71">
        <v>1280</v>
      </c>
      <c r="I140" s="71">
        <v>-10110</v>
      </c>
      <c r="J140" s="71">
        <v>31470</v>
      </c>
      <c r="K140" s="71">
        <v>31470</v>
      </c>
      <c r="L140" s="71">
        <v>27960</v>
      </c>
      <c r="M140" s="71">
        <v>27960</v>
      </c>
    </row>
    <row r="141" spans="1:13" x14ac:dyDescent="0.25">
      <c r="A141" t="s">
        <v>167</v>
      </c>
      <c r="C141" t="s">
        <v>131</v>
      </c>
      <c r="D141" t="s">
        <v>15</v>
      </c>
      <c r="E141" s="71">
        <v>223480</v>
      </c>
      <c r="F141" s="71">
        <v>0</v>
      </c>
      <c r="G141" s="71">
        <v>58430</v>
      </c>
      <c r="H141" s="71">
        <v>8470</v>
      </c>
      <c r="I141" s="71">
        <v>-360</v>
      </c>
      <c r="J141" s="71">
        <v>290020</v>
      </c>
      <c r="K141" s="71">
        <f>291020-1000</f>
        <v>290020</v>
      </c>
      <c r="L141" s="71">
        <v>257700</v>
      </c>
      <c r="M141" s="71">
        <v>257700</v>
      </c>
    </row>
    <row r="142" spans="1:13" x14ac:dyDescent="0.25">
      <c r="A142" t="s">
        <v>168</v>
      </c>
      <c r="B142" t="s">
        <v>133</v>
      </c>
      <c r="C142" t="s">
        <v>131</v>
      </c>
      <c r="D142" t="s">
        <v>15</v>
      </c>
      <c r="K142" s="71">
        <v>1000</v>
      </c>
      <c r="M142" s="71">
        <v>1000</v>
      </c>
    </row>
    <row r="143" spans="1:13" x14ac:dyDescent="0.25">
      <c r="A143" t="s">
        <v>169</v>
      </c>
      <c r="C143" t="s">
        <v>131</v>
      </c>
      <c r="D143" t="s">
        <v>15</v>
      </c>
      <c r="E143" s="71">
        <v>33220</v>
      </c>
      <c r="F143" s="71">
        <v>0</v>
      </c>
      <c r="G143" s="71">
        <v>6320</v>
      </c>
      <c r="H143" s="71">
        <v>1260</v>
      </c>
      <c r="I143" s="71">
        <v>-9330</v>
      </c>
      <c r="J143" s="71">
        <v>31470</v>
      </c>
      <c r="K143" s="71">
        <v>31470</v>
      </c>
      <c r="L143" s="71">
        <v>27960</v>
      </c>
      <c r="M143" s="71">
        <v>27960</v>
      </c>
    </row>
    <row r="144" spans="1:13" x14ac:dyDescent="0.25">
      <c r="A144" t="s">
        <v>170</v>
      </c>
      <c r="C144" t="s">
        <v>131</v>
      </c>
      <c r="D144" t="s">
        <v>171</v>
      </c>
      <c r="E144" s="71">
        <v>218830</v>
      </c>
      <c r="F144" s="71">
        <v>0</v>
      </c>
      <c r="G144" s="71">
        <v>55800</v>
      </c>
      <c r="H144" s="71">
        <v>8300</v>
      </c>
      <c r="I144" s="71">
        <v>-11230</v>
      </c>
      <c r="J144" s="71">
        <v>271700</v>
      </c>
      <c r="K144" s="71">
        <f>328771-8704</f>
        <v>320067</v>
      </c>
      <c r="L144" s="71">
        <v>241420</v>
      </c>
      <c r="M144" s="71">
        <v>241420</v>
      </c>
    </row>
    <row r="145" spans="1:13" x14ac:dyDescent="0.25">
      <c r="A145" t="s">
        <v>172</v>
      </c>
      <c r="B145" t="s">
        <v>133</v>
      </c>
      <c r="C145" t="s">
        <v>131</v>
      </c>
      <c r="D145" t="s">
        <v>171</v>
      </c>
      <c r="K145" s="71">
        <v>8704</v>
      </c>
      <c r="M145" s="71">
        <v>1075</v>
      </c>
    </row>
    <row r="146" spans="1:13" x14ac:dyDescent="0.25">
      <c r="A146" t="s">
        <v>173</v>
      </c>
      <c r="C146" t="s">
        <v>131</v>
      </c>
      <c r="D146" t="s">
        <v>171</v>
      </c>
      <c r="E146" s="71">
        <v>33420</v>
      </c>
      <c r="F146" s="71">
        <v>0</v>
      </c>
      <c r="G146" s="71">
        <v>6360</v>
      </c>
      <c r="H146" s="71">
        <v>1270</v>
      </c>
      <c r="I146" s="71">
        <v>-9580</v>
      </c>
      <c r="J146" s="71">
        <v>31470</v>
      </c>
      <c r="K146" s="71">
        <v>31470</v>
      </c>
      <c r="L146" s="71">
        <v>27960</v>
      </c>
      <c r="M146" s="71">
        <v>27960</v>
      </c>
    </row>
    <row r="147" spans="1:13" x14ac:dyDescent="0.25">
      <c r="A147" t="s">
        <v>174</v>
      </c>
      <c r="C147" t="s">
        <v>131</v>
      </c>
      <c r="D147" t="s">
        <v>15</v>
      </c>
      <c r="E147" s="71">
        <v>34020</v>
      </c>
      <c r="F147" s="71">
        <v>0</v>
      </c>
      <c r="G147" s="71">
        <v>6470</v>
      </c>
      <c r="H147" s="71">
        <v>1290</v>
      </c>
      <c r="I147" s="71">
        <v>-10310</v>
      </c>
      <c r="J147" s="71">
        <v>31470</v>
      </c>
      <c r="K147" s="71">
        <v>31470</v>
      </c>
      <c r="L147" s="71">
        <v>27960</v>
      </c>
      <c r="M147" s="71">
        <v>29885</v>
      </c>
    </row>
    <row r="148" spans="1:13" x14ac:dyDescent="0.25">
      <c r="A148" t="s">
        <v>175</v>
      </c>
      <c r="C148" t="s">
        <v>131</v>
      </c>
      <c r="D148" t="s">
        <v>15</v>
      </c>
      <c r="E148" s="71">
        <v>265840</v>
      </c>
      <c r="F148" s="71">
        <v>0</v>
      </c>
      <c r="G148" s="71">
        <v>74260</v>
      </c>
      <c r="H148" s="71">
        <v>10080</v>
      </c>
      <c r="I148" s="71">
        <v>25790</v>
      </c>
      <c r="J148" s="71">
        <v>375970</v>
      </c>
      <c r="K148" s="71">
        <f>378470-2500</f>
        <v>375970</v>
      </c>
      <c r="L148" s="71">
        <v>334070</v>
      </c>
      <c r="M148" s="71">
        <v>334070</v>
      </c>
    </row>
    <row r="149" spans="1:13" x14ac:dyDescent="0.25">
      <c r="A149" t="s">
        <v>176</v>
      </c>
      <c r="B149" t="s">
        <v>133</v>
      </c>
      <c r="C149" t="s">
        <v>131</v>
      </c>
      <c r="D149" t="s">
        <v>15</v>
      </c>
      <c r="K149" s="71">
        <v>2500</v>
      </c>
      <c r="M149" s="71">
        <v>2500</v>
      </c>
    </row>
    <row r="150" spans="1:13" x14ac:dyDescent="0.25">
      <c r="A150" t="s">
        <v>177</v>
      </c>
      <c r="C150" t="s">
        <v>131</v>
      </c>
      <c r="D150" t="s">
        <v>15</v>
      </c>
      <c r="E150" s="71">
        <v>33530</v>
      </c>
      <c r="F150" s="71">
        <v>0</v>
      </c>
      <c r="G150" s="71">
        <v>6380</v>
      </c>
      <c r="H150" s="71">
        <v>1270</v>
      </c>
      <c r="I150" s="71">
        <v>-9710</v>
      </c>
      <c r="J150" s="71">
        <v>31470</v>
      </c>
      <c r="K150" s="71">
        <v>31470</v>
      </c>
      <c r="L150" s="71">
        <v>27960</v>
      </c>
      <c r="M150" s="71">
        <v>27960</v>
      </c>
    </row>
    <row r="151" spans="1:13" x14ac:dyDescent="0.25">
      <c r="A151" t="s">
        <v>178</v>
      </c>
      <c r="C151" t="s">
        <v>131</v>
      </c>
      <c r="D151" t="s">
        <v>15</v>
      </c>
      <c r="E151" s="71">
        <v>52730</v>
      </c>
      <c r="F151" s="71">
        <v>0</v>
      </c>
      <c r="G151" s="71">
        <v>0</v>
      </c>
      <c r="H151" s="71">
        <v>2000</v>
      </c>
      <c r="I151" s="71">
        <v>-25280</v>
      </c>
      <c r="J151" s="71">
        <v>29450</v>
      </c>
      <c r="K151" s="71">
        <v>29450</v>
      </c>
      <c r="L151" s="71">
        <v>26170</v>
      </c>
      <c r="M151" s="71">
        <v>28430</v>
      </c>
    </row>
    <row r="152" spans="1:13" x14ac:dyDescent="0.25">
      <c r="A152" t="s">
        <v>179</v>
      </c>
      <c r="C152" t="s">
        <v>131</v>
      </c>
      <c r="D152" t="s">
        <v>109</v>
      </c>
      <c r="E152" s="71">
        <v>357180</v>
      </c>
      <c r="F152" s="71">
        <v>0</v>
      </c>
      <c r="G152" s="71">
        <v>123150</v>
      </c>
      <c r="H152" s="71">
        <v>13540</v>
      </c>
      <c r="I152" s="71">
        <v>119620</v>
      </c>
      <c r="J152" s="71">
        <v>613490</v>
      </c>
      <c r="K152" s="71">
        <f>660490-12000</f>
        <v>648490</v>
      </c>
      <c r="L152" s="71">
        <v>545120</v>
      </c>
      <c r="M152" s="71">
        <v>547620</v>
      </c>
    </row>
    <row r="153" spans="1:13" x14ac:dyDescent="0.25">
      <c r="A153" t="s">
        <v>180</v>
      </c>
      <c r="B153" t="s">
        <v>133</v>
      </c>
      <c r="C153" t="s">
        <v>131</v>
      </c>
      <c r="D153" t="s">
        <v>109</v>
      </c>
      <c r="K153" s="71">
        <v>12000</v>
      </c>
      <c r="M153" s="71">
        <v>7000</v>
      </c>
    </row>
    <row r="154" spans="1:13" x14ac:dyDescent="0.25">
      <c r="A154" t="s">
        <v>181</v>
      </c>
      <c r="C154" t="s">
        <v>131</v>
      </c>
      <c r="D154" t="s">
        <v>109</v>
      </c>
      <c r="E154" s="71">
        <v>34360</v>
      </c>
      <c r="F154" s="71">
        <v>0</v>
      </c>
      <c r="G154" s="71">
        <v>6540</v>
      </c>
      <c r="H154" s="71">
        <v>1300</v>
      </c>
      <c r="I154" s="71">
        <v>-10730</v>
      </c>
      <c r="J154" s="71">
        <v>31470</v>
      </c>
      <c r="K154" s="71">
        <v>34470</v>
      </c>
      <c r="L154" s="71">
        <v>27960</v>
      </c>
      <c r="M154" s="71">
        <v>28000</v>
      </c>
    </row>
    <row r="155" spans="1:13" x14ac:dyDescent="0.25">
      <c r="A155" t="s">
        <v>182</v>
      </c>
      <c r="C155" t="s">
        <v>131</v>
      </c>
      <c r="D155" t="s">
        <v>109</v>
      </c>
      <c r="E155" s="71">
        <v>56930</v>
      </c>
      <c r="F155" s="71">
        <v>0</v>
      </c>
      <c r="G155" s="71">
        <v>0</v>
      </c>
      <c r="H155" s="71">
        <v>2160</v>
      </c>
      <c r="I155" s="71">
        <v>-16850</v>
      </c>
      <c r="J155" s="71">
        <v>42240</v>
      </c>
      <c r="K155" s="71">
        <v>46225</v>
      </c>
      <c r="L155" s="71">
        <v>37530</v>
      </c>
      <c r="M155" s="71">
        <v>37530</v>
      </c>
    </row>
    <row r="156" spans="1:13" x14ac:dyDescent="0.25">
      <c r="A156" t="s">
        <v>183</v>
      </c>
      <c r="C156" t="s">
        <v>131</v>
      </c>
      <c r="D156" t="s">
        <v>171</v>
      </c>
      <c r="E156" s="71">
        <v>472200</v>
      </c>
      <c r="F156" s="71">
        <v>10</v>
      </c>
      <c r="G156" s="71">
        <v>183620</v>
      </c>
      <c r="H156" s="71">
        <v>17900</v>
      </c>
      <c r="I156" s="71">
        <v>80130</v>
      </c>
      <c r="J156" s="71">
        <v>753860</v>
      </c>
      <c r="K156" s="71">
        <v>753860</v>
      </c>
      <c r="L156" s="71">
        <v>669850</v>
      </c>
      <c r="M156" s="71">
        <v>669850</v>
      </c>
    </row>
    <row r="157" spans="1:13" x14ac:dyDescent="0.25">
      <c r="A157" t="s">
        <v>184</v>
      </c>
      <c r="C157" t="s">
        <v>131</v>
      </c>
      <c r="D157" t="s">
        <v>171</v>
      </c>
      <c r="E157" s="71">
        <v>33960</v>
      </c>
      <c r="F157" s="71">
        <v>0</v>
      </c>
      <c r="G157" s="71">
        <v>6460</v>
      </c>
      <c r="H157" s="71">
        <v>1290</v>
      </c>
      <c r="I157" s="71">
        <v>-10240</v>
      </c>
      <c r="J157" s="71">
        <v>31470</v>
      </c>
      <c r="K157" s="71">
        <v>31470</v>
      </c>
      <c r="L157" s="71">
        <v>27960</v>
      </c>
      <c r="M157" s="71">
        <v>27960</v>
      </c>
    </row>
    <row r="158" spans="1:13" x14ac:dyDescent="0.25">
      <c r="A158" t="s">
        <v>185</v>
      </c>
      <c r="C158" t="s">
        <v>131</v>
      </c>
      <c r="D158" t="s">
        <v>171</v>
      </c>
      <c r="E158" s="71">
        <v>21290</v>
      </c>
      <c r="F158" s="71">
        <v>0</v>
      </c>
      <c r="G158" s="71">
        <v>0</v>
      </c>
      <c r="H158" s="71">
        <v>810</v>
      </c>
      <c r="I158" s="71">
        <v>-12140</v>
      </c>
      <c r="J158" s="71">
        <v>9960</v>
      </c>
      <c r="K158" s="71">
        <v>9960</v>
      </c>
      <c r="L158" s="71">
        <v>8850</v>
      </c>
      <c r="M158" s="71">
        <v>8850</v>
      </c>
    </row>
    <row r="159" spans="1:13" x14ac:dyDescent="0.25">
      <c r="A159" t="s">
        <v>186</v>
      </c>
      <c r="C159" t="s">
        <v>131</v>
      </c>
      <c r="D159" t="s">
        <v>26</v>
      </c>
      <c r="E159" s="71">
        <v>18620</v>
      </c>
      <c r="F159" s="71">
        <v>0</v>
      </c>
      <c r="G159" s="71">
        <v>0</v>
      </c>
      <c r="H159" s="71">
        <v>710</v>
      </c>
      <c r="I159" s="71">
        <v>-10530</v>
      </c>
      <c r="J159" s="71">
        <v>8800</v>
      </c>
      <c r="K159" s="71">
        <v>10600</v>
      </c>
      <c r="L159" s="71">
        <v>7820</v>
      </c>
      <c r="M159" s="71">
        <v>7820</v>
      </c>
    </row>
    <row r="160" spans="1:13" x14ac:dyDescent="0.25">
      <c r="A160" t="s">
        <v>187</v>
      </c>
      <c r="C160" t="s">
        <v>131</v>
      </c>
      <c r="D160" t="s">
        <v>15</v>
      </c>
      <c r="E160" s="71">
        <v>19960</v>
      </c>
      <c r="F160" s="71">
        <v>0</v>
      </c>
      <c r="G160" s="71">
        <v>0</v>
      </c>
      <c r="H160" s="71">
        <v>760</v>
      </c>
      <c r="I160" s="71">
        <v>-11920</v>
      </c>
      <c r="J160" s="71">
        <v>8800</v>
      </c>
      <c r="K160" s="71">
        <v>8800</v>
      </c>
      <c r="L160" s="71">
        <v>7820</v>
      </c>
      <c r="M160" s="71">
        <v>7820</v>
      </c>
    </row>
    <row r="161" spans="1:13" x14ac:dyDescent="0.25">
      <c r="A161" t="s">
        <v>188</v>
      </c>
      <c r="C161" t="s">
        <v>131</v>
      </c>
      <c r="D161" t="s">
        <v>15</v>
      </c>
      <c r="E161" s="71">
        <v>312340</v>
      </c>
      <c r="F161" s="71">
        <v>0</v>
      </c>
      <c r="G161" s="71">
        <v>94150</v>
      </c>
      <c r="H161" s="71">
        <v>11840</v>
      </c>
      <c r="I161" s="71">
        <v>75240</v>
      </c>
      <c r="J161" s="71">
        <v>493570</v>
      </c>
      <c r="K161" s="71">
        <f>495570-2000</f>
        <v>493570</v>
      </c>
      <c r="L161" s="71">
        <v>438570</v>
      </c>
      <c r="M161" s="71">
        <v>441570</v>
      </c>
    </row>
    <row r="162" spans="1:13" x14ac:dyDescent="0.25">
      <c r="A162" t="s">
        <v>189</v>
      </c>
      <c r="B162" t="s">
        <v>133</v>
      </c>
      <c r="C162" t="s">
        <v>131</v>
      </c>
      <c r="D162" t="s">
        <v>15</v>
      </c>
      <c r="K162" s="71">
        <v>2000</v>
      </c>
      <c r="M162" s="71">
        <v>2000</v>
      </c>
    </row>
    <row r="163" spans="1:13" x14ac:dyDescent="0.25">
      <c r="A163" t="s">
        <v>190</v>
      </c>
      <c r="C163" t="s">
        <v>131</v>
      </c>
      <c r="D163" t="s">
        <v>15</v>
      </c>
      <c r="E163" s="71">
        <v>49700</v>
      </c>
      <c r="F163" s="71">
        <v>0</v>
      </c>
      <c r="G163" s="71">
        <v>0</v>
      </c>
      <c r="H163" s="71">
        <v>1880</v>
      </c>
      <c r="I163" s="71">
        <v>-15480</v>
      </c>
      <c r="J163" s="71">
        <v>36100</v>
      </c>
      <c r="K163" s="71">
        <v>36100</v>
      </c>
      <c r="L163" s="71">
        <v>32080</v>
      </c>
      <c r="M163" s="71">
        <v>33580</v>
      </c>
    </row>
    <row r="164" spans="1:13" x14ac:dyDescent="0.25">
      <c r="A164" t="s">
        <v>191</v>
      </c>
      <c r="C164" t="s">
        <v>131</v>
      </c>
      <c r="D164" t="s">
        <v>15</v>
      </c>
      <c r="E164" s="71">
        <v>22900</v>
      </c>
      <c r="F164" s="71">
        <v>0</v>
      </c>
      <c r="G164" s="71">
        <v>0</v>
      </c>
      <c r="H164" s="71">
        <v>870</v>
      </c>
      <c r="I164" s="71">
        <v>-11920</v>
      </c>
      <c r="J164" s="71">
        <v>11850</v>
      </c>
      <c r="K164" s="71">
        <v>11850</v>
      </c>
      <c r="L164" s="71">
        <v>10530</v>
      </c>
      <c r="M164" s="71">
        <v>10530</v>
      </c>
    </row>
    <row r="165" spans="1:13" x14ac:dyDescent="0.25">
      <c r="A165" t="s">
        <v>192</v>
      </c>
      <c r="C165" t="s">
        <v>131</v>
      </c>
      <c r="D165" t="s">
        <v>92</v>
      </c>
      <c r="E165" s="71">
        <v>233700</v>
      </c>
      <c r="F165" s="71">
        <v>0</v>
      </c>
      <c r="G165" s="71">
        <v>55820</v>
      </c>
      <c r="H165" s="71">
        <v>8860</v>
      </c>
      <c r="I165" s="71">
        <v>240</v>
      </c>
      <c r="J165" s="71">
        <v>298620</v>
      </c>
      <c r="K165" s="71">
        <v>298620</v>
      </c>
      <c r="L165" s="71">
        <v>265340</v>
      </c>
      <c r="M165" s="71">
        <v>265340</v>
      </c>
    </row>
    <row r="166" spans="1:13" x14ac:dyDescent="0.25">
      <c r="A166" t="s">
        <v>193</v>
      </c>
      <c r="C166" t="s">
        <v>131</v>
      </c>
      <c r="D166" t="s">
        <v>92</v>
      </c>
      <c r="E166" s="71">
        <v>33400</v>
      </c>
      <c r="F166" s="71">
        <v>0</v>
      </c>
      <c r="G166" s="71">
        <v>6350</v>
      </c>
      <c r="H166" s="71">
        <v>1270</v>
      </c>
      <c r="I166" s="71">
        <v>-9550</v>
      </c>
      <c r="J166" s="71">
        <v>31470</v>
      </c>
      <c r="K166" s="71">
        <v>31470</v>
      </c>
      <c r="L166" s="71">
        <v>27960</v>
      </c>
      <c r="M166" s="71">
        <v>27960</v>
      </c>
    </row>
    <row r="167" spans="1:13" x14ac:dyDescent="0.25">
      <c r="A167" t="s">
        <v>194</v>
      </c>
      <c r="C167" t="s">
        <v>131</v>
      </c>
      <c r="D167" t="s">
        <v>15</v>
      </c>
      <c r="E167" s="71">
        <v>19830</v>
      </c>
      <c r="F167" s="71">
        <v>0</v>
      </c>
      <c r="G167" s="71">
        <v>0</v>
      </c>
      <c r="H167" s="71">
        <v>750</v>
      </c>
      <c r="I167" s="71">
        <v>-11780</v>
      </c>
      <c r="J167" s="71">
        <v>8800</v>
      </c>
      <c r="K167" s="71">
        <v>8800</v>
      </c>
      <c r="L167" s="71">
        <v>7820</v>
      </c>
      <c r="M167" s="71">
        <v>7820</v>
      </c>
    </row>
    <row r="168" spans="1:13" x14ac:dyDescent="0.25">
      <c r="A168" t="s">
        <v>195</v>
      </c>
      <c r="C168" t="s">
        <v>131</v>
      </c>
      <c r="D168" t="s">
        <v>109</v>
      </c>
      <c r="E168" s="71">
        <v>64360</v>
      </c>
      <c r="F168" s="71">
        <v>0</v>
      </c>
      <c r="G168" s="71">
        <v>0</v>
      </c>
      <c r="H168" s="71">
        <v>2440</v>
      </c>
      <c r="I168" s="71">
        <v>-15210</v>
      </c>
      <c r="J168" s="71">
        <v>51590</v>
      </c>
      <c r="K168" s="71">
        <v>51590</v>
      </c>
      <c r="L168" s="71">
        <v>45840</v>
      </c>
      <c r="M168" s="71">
        <v>52659</v>
      </c>
    </row>
    <row r="169" spans="1:13" x14ac:dyDescent="0.25">
      <c r="A169" t="s">
        <v>196</v>
      </c>
      <c r="C169" t="s">
        <v>131</v>
      </c>
      <c r="D169" t="s">
        <v>15</v>
      </c>
      <c r="E169" s="71">
        <v>20200</v>
      </c>
      <c r="F169" s="71">
        <v>0</v>
      </c>
      <c r="G169" s="71">
        <v>0</v>
      </c>
      <c r="H169" s="71">
        <v>770</v>
      </c>
      <c r="I169" s="71">
        <v>-12170</v>
      </c>
      <c r="J169" s="71">
        <v>8800</v>
      </c>
      <c r="K169" s="71">
        <v>8800</v>
      </c>
      <c r="L169" s="71">
        <v>7820</v>
      </c>
      <c r="M169" s="71">
        <v>8220</v>
      </c>
    </row>
    <row r="170" spans="1:13" x14ac:dyDescent="0.25">
      <c r="A170" t="s">
        <v>197</v>
      </c>
      <c r="C170" t="s">
        <v>131</v>
      </c>
      <c r="D170" t="s">
        <v>15</v>
      </c>
      <c r="E170" s="71">
        <v>226080</v>
      </c>
      <c r="F170" s="71">
        <v>0</v>
      </c>
      <c r="G170" s="71">
        <v>56750</v>
      </c>
      <c r="H170" s="71">
        <v>8570</v>
      </c>
      <c r="I170" s="71">
        <v>-17850</v>
      </c>
      <c r="J170" s="71">
        <v>273550</v>
      </c>
      <c r="K170" s="71">
        <v>273550</v>
      </c>
      <c r="L170" s="71">
        <v>243070</v>
      </c>
      <c r="M170" s="71">
        <v>265570</v>
      </c>
    </row>
    <row r="171" spans="1:13" x14ac:dyDescent="0.25">
      <c r="A171" t="s">
        <v>198</v>
      </c>
      <c r="C171" t="s">
        <v>131</v>
      </c>
      <c r="D171" t="s">
        <v>15</v>
      </c>
      <c r="E171" s="71">
        <v>33510</v>
      </c>
      <c r="F171" s="71">
        <v>0</v>
      </c>
      <c r="G171" s="71">
        <v>6370</v>
      </c>
      <c r="H171" s="71">
        <v>1270</v>
      </c>
      <c r="I171" s="71">
        <v>-9680</v>
      </c>
      <c r="J171" s="71">
        <v>31470</v>
      </c>
      <c r="K171" s="71">
        <v>31470</v>
      </c>
      <c r="L171" s="71">
        <v>27960</v>
      </c>
      <c r="M171" s="71">
        <v>27960</v>
      </c>
    </row>
    <row r="172" spans="1:13" x14ac:dyDescent="0.25">
      <c r="A172" t="s">
        <v>199</v>
      </c>
      <c r="C172" t="s">
        <v>131</v>
      </c>
      <c r="D172" t="s">
        <v>26</v>
      </c>
      <c r="E172" s="71">
        <v>220720</v>
      </c>
      <c r="F172" s="71">
        <v>0</v>
      </c>
      <c r="G172" s="71">
        <v>56110</v>
      </c>
      <c r="H172" s="71">
        <v>8370</v>
      </c>
      <c r="I172" s="71">
        <v>-2340</v>
      </c>
      <c r="J172" s="71">
        <v>282860</v>
      </c>
      <c r="K172" s="71">
        <f>289360-6500</f>
        <v>282860</v>
      </c>
      <c r="L172" s="71">
        <v>251340</v>
      </c>
      <c r="M172" s="71">
        <v>251340</v>
      </c>
    </row>
    <row r="173" spans="1:13" x14ac:dyDescent="0.25">
      <c r="A173" t="s">
        <v>200</v>
      </c>
      <c r="B173" t="s">
        <v>133</v>
      </c>
      <c r="C173" t="s">
        <v>131</v>
      </c>
      <c r="D173" t="s">
        <v>26</v>
      </c>
      <c r="K173" s="71">
        <v>6500</v>
      </c>
      <c r="M173" s="71">
        <v>5440</v>
      </c>
    </row>
    <row r="174" spans="1:13" x14ac:dyDescent="0.25">
      <c r="A174" t="s">
        <v>201</v>
      </c>
      <c r="C174" t="s">
        <v>131</v>
      </c>
      <c r="D174" t="s">
        <v>26</v>
      </c>
      <c r="E174" s="71">
        <v>33000</v>
      </c>
      <c r="F174" s="71">
        <v>0</v>
      </c>
      <c r="G174" s="71">
        <v>6280</v>
      </c>
      <c r="H174" s="71">
        <v>1250</v>
      </c>
      <c r="I174" s="71">
        <v>-9060</v>
      </c>
      <c r="J174" s="71">
        <v>31470</v>
      </c>
      <c r="K174" s="71">
        <v>31470</v>
      </c>
      <c r="L174" s="71">
        <v>27960</v>
      </c>
      <c r="M174" s="71">
        <v>27960</v>
      </c>
    </row>
    <row r="175" spans="1:13" x14ac:dyDescent="0.25">
      <c r="A175" t="s">
        <v>202</v>
      </c>
      <c r="C175" t="s">
        <v>131</v>
      </c>
      <c r="D175" t="s">
        <v>51</v>
      </c>
      <c r="E175" s="71">
        <v>15450</v>
      </c>
      <c r="F175" s="71">
        <v>0</v>
      </c>
      <c r="G175" s="71">
        <v>0</v>
      </c>
      <c r="H175" s="71">
        <v>590</v>
      </c>
      <c r="I175" s="71">
        <v>-12430</v>
      </c>
      <c r="J175" s="71">
        <v>3610</v>
      </c>
      <c r="K175" s="71">
        <v>3610</v>
      </c>
      <c r="L175" s="71">
        <v>3210</v>
      </c>
      <c r="M175" s="71">
        <v>3210</v>
      </c>
    </row>
    <row r="176" spans="1:13" x14ac:dyDescent="0.25">
      <c r="A176" t="s">
        <v>203</v>
      </c>
      <c r="C176" t="s">
        <v>131</v>
      </c>
      <c r="D176" t="s">
        <v>26</v>
      </c>
      <c r="E176" s="71">
        <v>22590</v>
      </c>
      <c r="F176" s="71">
        <v>0</v>
      </c>
      <c r="G176" s="71">
        <v>0</v>
      </c>
      <c r="H176" s="71">
        <v>860</v>
      </c>
      <c r="I176" s="71">
        <v>-11600</v>
      </c>
      <c r="J176" s="71">
        <v>11850</v>
      </c>
      <c r="K176" s="71">
        <v>13050</v>
      </c>
      <c r="L176" s="71">
        <v>10530</v>
      </c>
      <c r="M176" s="71">
        <v>11730</v>
      </c>
    </row>
    <row r="177" spans="1:13" x14ac:dyDescent="0.25">
      <c r="A177" t="s">
        <v>204</v>
      </c>
      <c r="C177" t="s">
        <v>131</v>
      </c>
      <c r="D177" t="s">
        <v>15</v>
      </c>
      <c r="E177" s="71">
        <v>249810</v>
      </c>
      <c r="F177" s="71">
        <v>0</v>
      </c>
      <c r="G177" s="71">
        <v>67330</v>
      </c>
      <c r="H177" s="71">
        <v>9470</v>
      </c>
      <c r="I177" s="71">
        <v>29780</v>
      </c>
      <c r="J177" s="71">
        <v>356390</v>
      </c>
      <c r="K177" s="71">
        <f>357490-1100</f>
        <v>356390</v>
      </c>
      <c r="L177" s="71">
        <v>316670</v>
      </c>
      <c r="M177" s="71">
        <v>316670</v>
      </c>
    </row>
    <row r="178" spans="1:13" x14ac:dyDescent="0.25">
      <c r="A178" t="s">
        <v>205</v>
      </c>
      <c r="B178" t="s">
        <v>133</v>
      </c>
      <c r="C178" t="s">
        <v>131</v>
      </c>
      <c r="D178" t="s">
        <v>15</v>
      </c>
      <c r="K178" s="71">
        <v>1100</v>
      </c>
      <c r="M178" s="71">
        <v>1200</v>
      </c>
    </row>
    <row r="179" spans="1:13" x14ac:dyDescent="0.25">
      <c r="A179" t="s">
        <v>206</v>
      </c>
      <c r="C179" t="s">
        <v>131</v>
      </c>
      <c r="D179" t="s">
        <v>15</v>
      </c>
      <c r="E179" s="71">
        <v>33320</v>
      </c>
      <c r="F179" s="71">
        <v>0</v>
      </c>
      <c r="G179" s="71">
        <v>6340</v>
      </c>
      <c r="H179" s="71">
        <v>1260</v>
      </c>
      <c r="I179" s="71">
        <v>-9450</v>
      </c>
      <c r="J179" s="71">
        <v>31470</v>
      </c>
      <c r="K179" s="71">
        <v>31470</v>
      </c>
      <c r="L179" s="71">
        <v>27960</v>
      </c>
      <c r="M179" s="71">
        <v>27960</v>
      </c>
    </row>
    <row r="180" spans="1:13" x14ac:dyDescent="0.25">
      <c r="A180" t="s">
        <v>207</v>
      </c>
      <c r="C180" t="s">
        <v>131</v>
      </c>
      <c r="D180" t="s">
        <v>15</v>
      </c>
      <c r="E180" s="71">
        <v>62510</v>
      </c>
      <c r="F180" s="71">
        <v>0</v>
      </c>
      <c r="G180" s="71">
        <v>0</v>
      </c>
      <c r="H180" s="71">
        <v>2370</v>
      </c>
      <c r="I180" s="71">
        <v>-16510</v>
      </c>
      <c r="J180" s="71">
        <v>48370</v>
      </c>
      <c r="K180" s="71">
        <v>48370</v>
      </c>
      <c r="L180" s="71">
        <v>42980</v>
      </c>
      <c r="M180" s="71">
        <v>44100</v>
      </c>
    </row>
    <row r="181" spans="1:13" x14ac:dyDescent="0.25">
      <c r="A181" t="s">
        <v>208</v>
      </c>
      <c r="C181" t="s">
        <v>131</v>
      </c>
      <c r="D181" t="s">
        <v>15</v>
      </c>
      <c r="E181" s="71">
        <v>356320</v>
      </c>
      <c r="F181" s="71">
        <v>0</v>
      </c>
      <c r="G181" s="71">
        <v>118120</v>
      </c>
      <c r="H181" s="71">
        <v>13510</v>
      </c>
      <c r="I181" s="71">
        <v>115660</v>
      </c>
      <c r="J181" s="71">
        <v>603610</v>
      </c>
      <c r="K181" s="71">
        <f>607796-4186</f>
        <v>603610</v>
      </c>
      <c r="L181" s="71">
        <v>536340</v>
      </c>
      <c r="M181" s="71">
        <v>536340</v>
      </c>
    </row>
    <row r="182" spans="1:13" x14ac:dyDescent="0.25">
      <c r="A182" t="s">
        <v>209</v>
      </c>
      <c r="B182" t="s">
        <v>133</v>
      </c>
      <c r="C182" t="s">
        <v>131</v>
      </c>
      <c r="D182" t="s">
        <v>15</v>
      </c>
      <c r="K182" s="71">
        <v>4186</v>
      </c>
      <c r="M182" s="71">
        <v>4186</v>
      </c>
    </row>
    <row r="183" spans="1:13" x14ac:dyDescent="0.25">
      <c r="A183" t="s">
        <v>210</v>
      </c>
      <c r="C183" t="s">
        <v>131</v>
      </c>
      <c r="D183" t="s">
        <v>15</v>
      </c>
      <c r="E183" s="71">
        <v>33680</v>
      </c>
      <c r="F183" s="71">
        <v>0</v>
      </c>
      <c r="G183" s="71">
        <v>6410</v>
      </c>
      <c r="H183" s="71">
        <v>1280</v>
      </c>
      <c r="I183" s="71">
        <v>-9900</v>
      </c>
      <c r="J183" s="71">
        <v>31470</v>
      </c>
      <c r="K183" s="71">
        <v>31470</v>
      </c>
      <c r="L183" s="71">
        <v>27960</v>
      </c>
      <c r="M183" s="71">
        <v>27960</v>
      </c>
    </row>
    <row r="184" spans="1:13" x14ac:dyDescent="0.25">
      <c r="A184" t="s">
        <v>211</v>
      </c>
      <c r="C184" t="s">
        <v>131</v>
      </c>
      <c r="D184" t="s">
        <v>92</v>
      </c>
      <c r="E184" s="71">
        <v>19610</v>
      </c>
      <c r="F184" s="71">
        <v>0</v>
      </c>
      <c r="G184" s="71">
        <v>0</v>
      </c>
      <c r="H184" s="71">
        <v>740</v>
      </c>
      <c r="I184" s="71">
        <v>-11550</v>
      </c>
      <c r="J184" s="71">
        <v>8800</v>
      </c>
      <c r="K184" s="71">
        <v>8800</v>
      </c>
      <c r="L184" s="71">
        <v>7820</v>
      </c>
      <c r="M184" s="71">
        <v>9172</v>
      </c>
    </row>
    <row r="185" spans="1:13" x14ac:dyDescent="0.25">
      <c r="A185" t="s">
        <v>212</v>
      </c>
      <c r="C185" t="s">
        <v>131</v>
      </c>
      <c r="D185" t="s">
        <v>92</v>
      </c>
      <c r="E185" s="71">
        <v>33530</v>
      </c>
      <c r="F185" s="71">
        <v>0</v>
      </c>
      <c r="G185" s="71">
        <v>6380</v>
      </c>
      <c r="H185" s="71">
        <v>1270</v>
      </c>
      <c r="I185" s="71">
        <v>-9710</v>
      </c>
      <c r="J185" s="71">
        <v>31470</v>
      </c>
      <c r="K185" s="71">
        <v>31470</v>
      </c>
      <c r="L185" s="71">
        <v>27960</v>
      </c>
      <c r="M185" s="71">
        <v>27960</v>
      </c>
    </row>
    <row r="186" spans="1:13" x14ac:dyDescent="0.25">
      <c r="A186" t="s">
        <v>213</v>
      </c>
      <c r="C186" t="s">
        <v>131</v>
      </c>
      <c r="D186" t="s">
        <v>92</v>
      </c>
      <c r="E186" s="71">
        <v>208390</v>
      </c>
      <c r="F186" s="71">
        <v>0</v>
      </c>
      <c r="G186" s="71">
        <v>42940</v>
      </c>
      <c r="H186" s="71">
        <v>7900</v>
      </c>
      <c r="I186" s="71">
        <v>-34450</v>
      </c>
      <c r="J186" s="71">
        <v>224780</v>
      </c>
      <c r="K186" s="71">
        <v>224780</v>
      </c>
      <c r="L186" s="71">
        <v>199730</v>
      </c>
      <c r="M186" s="71">
        <v>198730</v>
      </c>
    </row>
    <row r="187" spans="1:13" x14ac:dyDescent="0.25">
      <c r="A187" t="s">
        <v>214</v>
      </c>
      <c r="B187" t="s">
        <v>133</v>
      </c>
      <c r="C187" t="s">
        <v>131</v>
      </c>
      <c r="D187" t="s">
        <v>92</v>
      </c>
      <c r="K187" s="71" t="s">
        <v>215</v>
      </c>
      <c r="M187" s="71">
        <v>1000</v>
      </c>
    </row>
    <row r="188" spans="1:13" x14ac:dyDescent="0.25">
      <c r="A188" t="s">
        <v>216</v>
      </c>
      <c r="C188" t="s">
        <v>131</v>
      </c>
      <c r="D188" t="s">
        <v>92</v>
      </c>
      <c r="E188" s="71">
        <v>40910</v>
      </c>
      <c r="F188" s="71">
        <v>0</v>
      </c>
      <c r="G188" s="71">
        <v>0</v>
      </c>
      <c r="H188" s="71">
        <v>1550</v>
      </c>
      <c r="I188" s="71">
        <v>-17600</v>
      </c>
      <c r="J188" s="71">
        <v>24860</v>
      </c>
      <c r="K188" s="71">
        <v>24860</v>
      </c>
      <c r="L188" s="71">
        <v>22090</v>
      </c>
      <c r="M188" s="71">
        <v>22090</v>
      </c>
    </row>
    <row r="189" spans="1:13" x14ac:dyDescent="0.25">
      <c r="A189" t="s">
        <v>217</v>
      </c>
      <c r="C189" t="s">
        <v>131</v>
      </c>
      <c r="D189" t="s">
        <v>15</v>
      </c>
      <c r="E189" s="71">
        <v>241100</v>
      </c>
      <c r="F189" s="71">
        <v>0</v>
      </c>
      <c r="G189" s="71">
        <v>68280</v>
      </c>
      <c r="H189" s="71">
        <v>9140</v>
      </c>
      <c r="I189" s="71">
        <v>9300</v>
      </c>
      <c r="J189" s="71">
        <v>327820</v>
      </c>
      <c r="K189" s="71">
        <f>336000-6000</f>
        <v>330000</v>
      </c>
      <c r="L189" s="71">
        <v>291290</v>
      </c>
      <c r="M189" s="71">
        <v>295290</v>
      </c>
    </row>
    <row r="190" spans="1:13" x14ac:dyDescent="0.25">
      <c r="A190" t="s">
        <v>218</v>
      </c>
      <c r="B190" t="s">
        <v>133</v>
      </c>
      <c r="C190" t="s">
        <v>131</v>
      </c>
      <c r="D190" t="s">
        <v>15</v>
      </c>
      <c r="K190" s="71">
        <v>6000</v>
      </c>
      <c r="M190" s="71" t="s">
        <v>215</v>
      </c>
    </row>
    <row r="191" spans="1:13" x14ac:dyDescent="0.25">
      <c r="A191" t="s">
        <v>219</v>
      </c>
      <c r="C191" t="s">
        <v>131</v>
      </c>
      <c r="D191" t="s">
        <v>15</v>
      </c>
      <c r="E191" s="71">
        <v>33260</v>
      </c>
      <c r="F191" s="71">
        <v>0</v>
      </c>
      <c r="G191" s="71">
        <v>6330</v>
      </c>
      <c r="H191" s="71">
        <v>1260</v>
      </c>
      <c r="I191" s="71">
        <v>-9380</v>
      </c>
      <c r="J191" s="71">
        <v>31470</v>
      </c>
      <c r="K191" s="71">
        <v>31470</v>
      </c>
      <c r="L191" s="71">
        <v>27960</v>
      </c>
      <c r="M191" s="71">
        <v>30660</v>
      </c>
    </row>
    <row r="192" spans="1:13" x14ac:dyDescent="0.25">
      <c r="A192" t="s">
        <v>220</v>
      </c>
      <c r="C192" t="s">
        <v>131</v>
      </c>
      <c r="D192" t="s">
        <v>109</v>
      </c>
      <c r="E192" s="71">
        <v>271450</v>
      </c>
      <c r="F192" s="71">
        <v>0</v>
      </c>
      <c r="G192" s="71">
        <v>78110</v>
      </c>
      <c r="H192" s="71">
        <v>10290</v>
      </c>
      <c r="I192" s="71">
        <v>55800</v>
      </c>
      <c r="J192" s="71">
        <v>415650</v>
      </c>
      <c r="K192" s="71">
        <f>448650-6000</f>
        <v>442650</v>
      </c>
      <c r="L192" s="71">
        <v>369330</v>
      </c>
      <c r="M192" s="71">
        <v>369330</v>
      </c>
    </row>
    <row r="193" spans="1:13" x14ac:dyDescent="0.25">
      <c r="A193" t="s">
        <v>221</v>
      </c>
      <c r="B193" t="s">
        <v>133</v>
      </c>
      <c r="C193" t="s">
        <v>131</v>
      </c>
      <c r="D193" t="s">
        <v>109</v>
      </c>
      <c r="K193" s="71">
        <v>6000</v>
      </c>
      <c r="M193" s="71">
        <v>5000</v>
      </c>
    </row>
    <row r="194" spans="1:13" x14ac:dyDescent="0.25">
      <c r="A194" t="s">
        <v>222</v>
      </c>
      <c r="C194" t="s">
        <v>131</v>
      </c>
      <c r="D194" t="s">
        <v>171</v>
      </c>
      <c r="E194" s="71">
        <v>33190</v>
      </c>
      <c r="F194" s="71">
        <v>0</v>
      </c>
      <c r="G194" s="71">
        <v>6310</v>
      </c>
      <c r="H194" s="71">
        <v>1260</v>
      </c>
      <c r="I194" s="71">
        <v>-9290</v>
      </c>
      <c r="J194" s="71">
        <v>31470</v>
      </c>
      <c r="K194" s="71">
        <v>31470</v>
      </c>
      <c r="L194" s="71">
        <v>27960</v>
      </c>
      <c r="M194" s="71">
        <v>27960</v>
      </c>
    </row>
    <row r="195" spans="1:13" x14ac:dyDescent="0.25">
      <c r="A195" t="s">
        <v>223</v>
      </c>
      <c r="C195" t="s">
        <v>131</v>
      </c>
      <c r="D195" t="s">
        <v>109</v>
      </c>
      <c r="E195" s="71">
        <v>20360</v>
      </c>
      <c r="F195" s="71">
        <v>0</v>
      </c>
      <c r="G195" s="71">
        <v>0</v>
      </c>
      <c r="H195" s="71">
        <v>770</v>
      </c>
      <c r="I195" s="71">
        <v>-12330</v>
      </c>
      <c r="J195" s="71">
        <v>8800</v>
      </c>
      <c r="K195" s="71">
        <v>9940</v>
      </c>
      <c r="L195" s="71">
        <v>7820</v>
      </c>
      <c r="M195" s="71">
        <v>7820</v>
      </c>
    </row>
    <row r="196" spans="1:13" x14ac:dyDescent="0.25">
      <c r="A196" t="s">
        <v>224</v>
      </c>
      <c r="C196" t="s">
        <v>131</v>
      </c>
      <c r="D196" t="s">
        <v>109</v>
      </c>
      <c r="E196" s="71">
        <v>21230</v>
      </c>
      <c r="F196" s="71">
        <v>0</v>
      </c>
      <c r="G196" s="71">
        <v>0</v>
      </c>
      <c r="H196" s="71">
        <v>800</v>
      </c>
      <c r="I196" s="71">
        <v>-14920</v>
      </c>
      <c r="J196" s="71">
        <v>7110</v>
      </c>
      <c r="K196" s="71">
        <v>10510</v>
      </c>
      <c r="L196" s="71">
        <v>6320</v>
      </c>
      <c r="M196" s="71">
        <v>6320</v>
      </c>
    </row>
    <row r="197" spans="1:13" x14ac:dyDescent="0.25">
      <c r="A197" t="s">
        <v>225</v>
      </c>
      <c r="C197" t="s">
        <v>131</v>
      </c>
      <c r="D197" t="s">
        <v>15</v>
      </c>
      <c r="E197" s="71">
        <v>242050</v>
      </c>
      <c r="F197" s="71">
        <v>0</v>
      </c>
      <c r="G197" s="71">
        <v>63050</v>
      </c>
      <c r="H197" s="71">
        <v>9180</v>
      </c>
      <c r="I197" s="71">
        <v>9060</v>
      </c>
      <c r="J197" s="71">
        <v>323340</v>
      </c>
      <c r="K197" s="71">
        <f>328340-5000</f>
        <v>323340</v>
      </c>
      <c r="L197" s="71">
        <v>287310</v>
      </c>
      <c r="M197" s="71">
        <v>287310</v>
      </c>
    </row>
    <row r="198" spans="1:13" x14ac:dyDescent="0.25">
      <c r="A198" t="s">
        <v>226</v>
      </c>
      <c r="B198" t="s">
        <v>133</v>
      </c>
      <c r="C198" t="s">
        <v>131</v>
      </c>
      <c r="D198" t="s">
        <v>15</v>
      </c>
      <c r="K198" s="71">
        <v>5000</v>
      </c>
      <c r="M198" s="71">
        <v>6000</v>
      </c>
    </row>
    <row r="199" spans="1:13" x14ac:dyDescent="0.25">
      <c r="A199" t="s">
        <v>227</v>
      </c>
      <c r="C199" t="s">
        <v>131</v>
      </c>
      <c r="D199" t="s">
        <v>15</v>
      </c>
      <c r="E199" s="71">
        <v>33060</v>
      </c>
      <c r="F199" s="71">
        <v>0</v>
      </c>
      <c r="G199" s="71">
        <v>6290</v>
      </c>
      <c r="H199" s="71">
        <v>1250</v>
      </c>
      <c r="I199" s="71">
        <v>-9130</v>
      </c>
      <c r="J199" s="71">
        <v>31470</v>
      </c>
      <c r="K199" s="71">
        <v>31470</v>
      </c>
      <c r="L199" s="71">
        <v>27960</v>
      </c>
      <c r="M199" s="71">
        <v>27960</v>
      </c>
    </row>
    <row r="200" spans="1:13" x14ac:dyDescent="0.25">
      <c r="A200" t="s">
        <v>228</v>
      </c>
      <c r="C200" t="s">
        <v>131</v>
      </c>
      <c r="D200" t="s">
        <v>15</v>
      </c>
      <c r="E200" s="71">
        <v>43050</v>
      </c>
      <c r="F200" s="71">
        <v>0</v>
      </c>
      <c r="G200" s="71">
        <v>0</v>
      </c>
      <c r="H200" s="71">
        <v>1630</v>
      </c>
      <c r="I200" s="71">
        <v>-19800</v>
      </c>
      <c r="J200" s="71">
        <v>24880</v>
      </c>
      <c r="K200" s="71">
        <v>24880</v>
      </c>
      <c r="L200" s="71">
        <v>22110</v>
      </c>
      <c r="M200" s="71">
        <v>22110</v>
      </c>
    </row>
    <row r="201" spans="1:13" x14ac:dyDescent="0.25">
      <c r="A201" t="s">
        <v>229</v>
      </c>
      <c r="C201" t="s">
        <v>131</v>
      </c>
      <c r="D201" t="s">
        <v>15</v>
      </c>
      <c r="E201" s="71">
        <v>22750</v>
      </c>
      <c r="F201" s="71">
        <v>0</v>
      </c>
      <c r="G201" s="71">
        <v>0</v>
      </c>
      <c r="H201" s="71">
        <v>860</v>
      </c>
      <c r="I201" s="71">
        <v>-11760</v>
      </c>
      <c r="J201" s="71">
        <v>11850</v>
      </c>
      <c r="K201" s="71">
        <v>11850</v>
      </c>
      <c r="L201" s="71">
        <v>10530</v>
      </c>
      <c r="M201" s="71">
        <v>10530</v>
      </c>
    </row>
    <row r="202" spans="1:13" x14ac:dyDescent="0.25">
      <c r="A202" t="s">
        <v>230</v>
      </c>
      <c r="C202" t="s">
        <v>131</v>
      </c>
      <c r="D202" t="s">
        <v>15</v>
      </c>
      <c r="E202" s="71">
        <v>32770</v>
      </c>
      <c r="F202" s="71">
        <v>0</v>
      </c>
      <c r="G202" s="71">
        <v>6230</v>
      </c>
      <c r="H202" s="71">
        <v>1240</v>
      </c>
      <c r="I202" s="71">
        <v>-8770</v>
      </c>
      <c r="J202" s="71">
        <v>31470</v>
      </c>
      <c r="K202" s="71">
        <v>31470</v>
      </c>
      <c r="L202" s="71">
        <v>27960</v>
      </c>
      <c r="M202" s="71">
        <v>27960</v>
      </c>
    </row>
    <row r="203" spans="1:13" x14ac:dyDescent="0.25">
      <c r="A203" t="s">
        <v>231</v>
      </c>
      <c r="C203" t="s">
        <v>131</v>
      </c>
      <c r="D203" t="s">
        <v>15</v>
      </c>
      <c r="E203" s="71">
        <v>220720</v>
      </c>
      <c r="F203" s="71">
        <v>0</v>
      </c>
      <c r="G203" s="71">
        <v>45360</v>
      </c>
      <c r="H203" s="71">
        <v>8370</v>
      </c>
      <c r="I203" s="71">
        <v>-21860</v>
      </c>
      <c r="J203" s="71">
        <v>252590</v>
      </c>
      <c r="K203" s="71">
        <f>255590-3000</f>
        <v>252590</v>
      </c>
      <c r="L203" s="71">
        <v>224440</v>
      </c>
      <c r="M203" s="71">
        <v>216916</v>
      </c>
    </row>
    <row r="204" spans="1:13" x14ac:dyDescent="0.25">
      <c r="A204" t="s">
        <v>232</v>
      </c>
      <c r="B204" t="s">
        <v>133</v>
      </c>
      <c r="C204" t="s">
        <v>131</v>
      </c>
      <c r="D204" t="s">
        <v>15</v>
      </c>
      <c r="K204" s="71">
        <v>3000</v>
      </c>
      <c r="M204" s="71">
        <v>400</v>
      </c>
    </row>
    <row r="205" spans="1:13" x14ac:dyDescent="0.25">
      <c r="A205" t="s">
        <v>233</v>
      </c>
      <c r="C205" t="s">
        <v>131</v>
      </c>
      <c r="D205" t="s">
        <v>15</v>
      </c>
      <c r="E205" s="71">
        <v>45790</v>
      </c>
      <c r="F205" s="71">
        <v>0</v>
      </c>
      <c r="G205" s="71">
        <v>0</v>
      </c>
      <c r="H205" s="71">
        <v>1740</v>
      </c>
      <c r="I205" s="71">
        <v>-12360</v>
      </c>
      <c r="J205" s="71">
        <v>35170</v>
      </c>
      <c r="K205" s="71">
        <v>35170</v>
      </c>
      <c r="L205" s="71">
        <v>31250</v>
      </c>
      <c r="M205" s="71">
        <v>31250</v>
      </c>
    </row>
    <row r="206" spans="1:13" x14ac:dyDescent="0.25">
      <c r="A206" t="s">
        <v>234</v>
      </c>
      <c r="C206" t="s">
        <v>131</v>
      </c>
      <c r="D206" t="s">
        <v>15</v>
      </c>
      <c r="E206" s="71">
        <v>244970</v>
      </c>
      <c r="F206" s="71">
        <v>0</v>
      </c>
      <c r="G206" s="71">
        <v>63140</v>
      </c>
      <c r="H206" s="71">
        <v>9290</v>
      </c>
      <c r="I206" s="71">
        <v>9150</v>
      </c>
      <c r="J206" s="71">
        <v>326550</v>
      </c>
      <c r="K206" s="71">
        <f>327650-1100</f>
        <v>326550</v>
      </c>
      <c r="L206" s="71">
        <v>290160</v>
      </c>
      <c r="M206" s="71">
        <v>290160</v>
      </c>
    </row>
    <row r="207" spans="1:13" x14ac:dyDescent="0.25">
      <c r="A207" t="s">
        <v>235</v>
      </c>
      <c r="B207" t="s">
        <v>133</v>
      </c>
      <c r="C207" t="s">
        <v>131</v>
      </c>
      <c r="D207" t="s">
        <v>15</v>
      </c>
      <c r="K207" s="71">
        <v>1100</v>
      </c>
      <c r="M207" s="71">
        <v>1000</v>
      </c>
    </row>
    <row r="208" spans="1:13" x14ac:dyDescent="0.25">
      <c r="A208" t="s">
        <v>236</v>
      </c>
      <c r="C208" t="s">
        <v>131</v>
      </c>
      <c r="D208" t="s">
        <v>15</v>
      </c>
      <c r="E208" s="71">
        <v>33320</v>
      </c>
      <c r="F208" s="71">
        <v>0</v>
      </c>
      <c r="G208" s="71">
        <v>6340</v>
      </c>
      <c r="H208" s="71">
        <v>1260</v>
      </c>
      <c r="I208" s="71">
        <v>-9450</v>
      </c>
      <c r="J208" s="71">
        <v>31470</v>
      </c>
      <c r="K208" s="71">
        <v>31470</v>
      </c>
      <c r="L208" s="71">
        <v>27960</v>
      </c>
      <c r="M208" s="71">
        <v>27960</v>
      </c>
    </row>
    <row r="209" spans="1:13" x14ac:dyDescent="0.25">
      <c r="A209" t="s">
        <v>237</v>
      </c>
      <c r="C209" t="s">
        <v>131</v>
      </c>
      <c r="D209" t="s">
        <v>15</v>
      </c>
      <c r="E209" s="71">
        <v>351000</v>
      </c>
      <c r="F209" s="71">
        <v>0</v>
      </c>
      <c r="G209" s="71">
        <v>114110</v>
      </c>
      <c r="H209" s="71">
        <v>13310</v>
      </c>
      <c r="I209" s="71">
        <v>107990</v>
      </c>
      <c r="J209" s="71">
        <v>586410</v>
      </c>
      <c r="K209" s="71">
        <f>591835-5425</f>
        <v>586410</v>
      </c>
      <c r="L209" s="71">
        <v>521060</v>
      </c>
      <c r="M209" s="71">
        <v>521060</v>
      </c>
    </row>
    <row r="210" spans="1:13" x14ac:dyDescent="0.25">
      <c r="A210" t="s">
        <v>238</v>
      </c>
      <c r="B210" t="s">
        <v>133</v>
      </c>
      <c r="C210" t="s">
        <v>131</v>
      </c>
      <c r="D210" t="s">
        <v>15</v>
      </c>
      <c r="K210" s="71">
        <v>5425</v>
      </c>
      <c r="M210" s="71">
        <v>5425</v>
      </c>
    </row>
    <row r="211" spans="1:13" x14ac:dyDescent="0.25">
      <c r="A211" t="s">
        <v>239</v>
      </c>
      <c r="C211" t="s">
        <v>131</v>
      </c>
      <c r="D211" t="s">
        <v>15</v>
      </c>
      <c r="E211" s="71">
        <v>34110</v>
      </c>
      <c r="F211" s="71">
        <v>0</v>
      </c>
      <c r="G211" s="71">
        <v>6490</v>
      </c>
      <c r="H211" s="71">
        <v>1290</v>
      </c>
      <c r="I211" s="71">
        <v>-10420</v>
      </c>
      <c r="J211" s="71">
        <v>31470</v>
      </c>
      <c r="K211" s="71">
        <v>31470</v>
      </c>
      <c r="L211" s="71">
        <v>27960</v>
      </c>
      <c r="M211" s="71">
        <v>27960</v>
      </c>
    </row>
    <row r="212" spans="1:13" x14ac:dyDescent="0.25">
      <c r="A212" t="s">
        <v>240</v>
      </c>
      <c r="C212" t="s">
        <v>131</v>
      </c>
      <c r="D212" t="s">
        <v>18</v>
      </c>
      <c r="E212" s="71">
        <v>228370</v>
      </c>
      <c r="F212" s="71">
        <v>0</v>
      </c>
      <c r="G212" s="71">
        <v>57320</v>
      </c>
      <c r="H212" s="71">
        <v>8660</v>
      </c>
      <c r="I212" s="71">
        <v>-5210</v>
      </c>
      <c r="J212" s="71">
        <v>289140</v>
      </c>
      <c r="K212" s="71">
        <v>289140</v>
      </c>
      <c r="L212" s="71">
        <v>256920</v>
      </c>
      <c r="M212" s="71">
        <v>256920</v>
      </c>
    </row>
    <row r="213" spans="1:13" x14ac:dyDescent="0.25">
      <c r="A213" t="s">
        <v>241</v>
      </c>
      <c r="B213" t="s">
        <v>133</v>
      </c>
      <c r="C213" t="s">
        <v>131</v>
      </c>
      <c r="D213" t="s">
        <v>18</v>
      </c>
      <c r="K213" s="71" t="s">
        <v>215</v>
      </c>
      <c r="M213" s="71" t="s">
        <v>215</v>
      </c>
    </row>
    <row r="214" spans="1:13" x14ac:dyDescent="0.25">
      <c r="A214" t="s">
        <v>242</v>
      </c>
      <c r="C214" t="s">
        <v>131</v>
      </c>
      <c r="D214" t="s">
        <v>15</v>
      </c>
      <c r="E214" s="71">
        <v>16690</v>
      </c>
      <c r="F214" s="71">
        <v>0</v>
      </c>
      <c r="G214" s="71">
        <v>0</v>
      </c>
      <c r="H214" s="71">
        <v>630</v>
      </c>
      <c r="I214" s="71">
        <v>-11110</v>
      </c>
      <c r="J214" s="71">
        <v>6210</v>
      </c>
      <c r="K214" s="71">
        <v>6210</v>
      </c>
      <c r="L214" s="71">
        <v>5520</v>
      </c>
      <c r="M214" s="71">
        <v>5520</v>
      </c>
    </row>
    <row r="215" spans="1:13" x14ac:dyDescent="0.25">
      <c r="A215" t="s">
        <v>243</v>
      </c>
      <c r="C215" t="s">
        <v>131</v>
      </c>
      <c r="D215" t="s">
        <v>15</v>
      </c>
      <c r="E215" s="71">
        <v>68520</v>
      </c>
      <c r="F215" s="71">
        <v>0</v>
      </c>
      <c r="G215" s="71">
        <v>13030</v>
      </c>
      <c r="H215" s="71">
        <v>2600</v>
      </c>
      <c r="I215" s="71">
        <v>670</v>
      </c>
      <c r="J215" s="71">
        <v>84820</v>
      </c>
      <c r="K215" s="71">
        <v>85570</v>
      </c>
      <c r="L215" s="71">
        <v>75370</v>
      </c>
      <c r="M215" s="71">
        <v>76120</v>
      </c>
    </row>
    <row r="216" spans="1:13" x14ac:dyDescent="0.25">
      <c r="A216" t="s">
        <v>244</v>
      </c>
      <c r="C216" t="s">
        <v>131</v>
      </c>
      <c r="D216" t="s">
        <v>171</v>
      </c>
      <c r="E216" s="71">
        <v>87790</v>
      </c>
      <c r="F216" s="71">
        <v>0</v>
      </c>
      <c r="G216" s="71">
        <v>0</v>
      </c>
      <c r="H216" s="71">
        <v>3330</v>
      </c>
      <c r="I216" s="71">
        <v>-23560</v>
      </c>
      <c r="J216" s="71">
        <v>67560</v>
      </c>
      <c r="K216" s="71">
        <v>67560</v>
      </c>
      <c r="L216" s="71">
        <v>60030</v>
      </c>
      <c r="M216" s="71">
        <v>60030</v>
      </c>
    </row>
    <row r="217" spans="1:13" x14ac:dyDescent="0.25">
      <c r="A217" t="s">
        <v>245</v>
      </c>
      <c r="C217" t="s">
        <v>131</v>
      </c>
      <c r="D217" t="s">
        <v>15</v>
      </c>
      <c r="E217" s="71">
        <v>21800</v>
      </c>
      <c r="F217" s="71">
        <v>0</v>
      </c>
      <c r="G217" s="71">
        <v>0</v>
      </c>
      <c r="H217" s="71">
        <v>830</v>
      </c>
      <c r="I217" s="71">
        <v>-10780</v>
      </c>
      <c r="J217" s="71">
        <v>11850</v>
      </c>
      <c r="K217" s="71">
        <v>11850</v>
      </c>
      <c r="L217" s="71">
        <v>10530</v>
      </c>
      <c r="M217" s="71">
        <v>10530</v>
      </c>
    </row>
    <row r="218" spans="1:13" x14ac:dyDescent="0.25">
      <c r="A218" t="s">
        <v>246</v>
      </c>
      <c r="C218" t="s">
        <v>131</v>
      </c>
      <c r="D218" t="s">
        <v>15</v>
      </c>
      <c r="E218" s="71">
        <v>22590</v>
      </c>
      <c r="F218" s="71">
        <v>0</v>
      </c>
      <c r="G218" s="71">
        <v>0</v>
      </c>
      <c r="H218" s="71">
        <v>860</v>
      </c>
      <c r="I218" s="71">
        <v>-11600</v>
      </c>
      <c r="J218" s="71">
        <v>11850</v>
      </c>
      <c r="K218" s="71">
        <v>13035</v>
      </c>
      <c r="L218" s="71">
        <v>10530</v>
      </c>
      <c r="M218" s="71">
        <v>16630</v>
      </c>
    </row>
    <row r="219" spans="1:13" x14ac:dyDescent="0.25">
      <c r="A219" t="s">
        <v>247</v>
      </c>
      <c r="C219" t="s">
        <v>131</v>
      </c>
      <c r="D219" t="s">
        <v>15</v>
      </c>
      <c r="E219" s="71">
        <v>26230</v>
      </c>
      <c r="F219" s="71">
        <v>0</v>
      </c>
      <c r="G219" s="71">
        <v>0</v>
      </c>
      <c r="H219" s="71">
        <v>990</v>
      </c>
      <c r="I219" s="71">
        <v>-12260</v>
      </c>
      <c r="J219" s="71">
        <v>14960</v>
      </c>
      <c r="K219" s="71">
        <v>14960</v>
      </c>
      <c r="L219" s="71">
        <v>13290</v>
      </c>
      <c r="M219" s="71">
        <v>13290</v>
      </c>
    </row>
    <row r="220" spans="1:13" x14ac:dyDescent="0.25">
      <c r="A220" t="s">
        <v>248</v>
      </c>
      <c r="C220" t="s">
        <v>131</v>
      </c>
      <c r="D220" t="s">
        <v>15</v>
      </c>
      <c r="E220" s="71">
        <v>46600</v>
      </c>
      <c r="F220" s="71">
        <v>0</v>
      </c>
      <c r="G220" s="71">
        <v>0</v>
      </c>
      <c r="H220" s="71">
        <v>1770</v>
      </c>
      <c r="I220" s="71">
        <v>-2050</v>
      </c>
      <c r="J220" s="71">
        <v>46320</v>
      </c>
      <c r="K220" s="71">
        <v>46320</v>
      </c>
      <c r="L220" s="71">
        <v>41160</v>
      </c>
      <c r="M220" s="71">
        <v>41160</v>
      </c>
    </row>
    <row r="221" spans="1:13" x14ac:dyDescent="0.25">
      <c r="A221" t="s">
        <v>249</v>
      </c>
      <c r="C221" t="s">
        <v>131</v>
      </c>
      <c r="D221" t="s">
        <v>15</v>
      </c>
      <c r="E221" s="71">
        <v>48110</v>
      </c>
      <c r="F221" s="71">
        <v>0</v>
      </c>
      <c r="G221" s="71">
        <v>0</v>
      </c>
      <c r="H221" s="71">
        <v>1820</v>
      </c>
      <c r="I221" s="71">
        <v>-19570</v>
      </c>
      <c r="J221" s="71">
        <v>30360</v>
      </c>
      <c r="K221" s="71">
        <v>30360</v>
      </c>
      <c r="L221" s="71">
        <v>26980</v>
      </c>
      <c r="M221" s="71">
        <v>26980</v>
      </c>
    </row>
    <row r="222" spans="1:13" x14ac:dyDescent="0.25">
      <c r="A222" t="s">
        <v>250</v>
      </c>
      <c r="C222" t="s">
        <v>131</v>
      </c>
      <c r="D222" t="s">
        <v>15</v>
      </c>
      <c r="E222" s="71">
        <v>19760</v>
      </c>
      <c r="F222" s="71">
        <v>0</v>
      </c>
      <c r="G222" s="71">
        <v>0</v>
      </c>
      <c r="H222" s="71">
        <v>750</v>
      </c>
      <c r="I222" s="71">
        <v>-11710</v>
      </c>
      <c r="J222" s="71">
        <v>8800</v>
      </c>
      <c r="K222" s="71">
        <v>8800</v>
      </c>
      <c r="L222" s="71">
        <v>7820</v>
      </c>
      <c r="M222" s="71">
        <v>7820</v>
      </c>
    </row>
    <row r="223" spans="1:13" x14ac:dyDescent="0.25">
      <c r="A223" t="s">
        <v>251</v>
      </c>
      <c r="C223" t="s">
        <v>131</v>
      </c>
      <c r="D223" t="s">
        <v>51</v>
      </c>
      <c r="E223" s="71">
        <v>250450</v>
      </c>
      <c r="F223" s="71">
        <v>0</v>
      </c>
      <c r="G223" s="71">
        <v>60670</v>
      </c>
      <c r="H223" s="71">
        <v>9500</v>
      </c>
      <c r="I223" s="71">
        <v>-4560</v>
      </c>
      <c r="J223" s="71">
        <v>316060</v>
      </c>
      <c r="K223" s="71">
        <f>322560-6500</f>
        <v>316060</v>
      </c>
      <c r="L223" s="71">
        <v>280840</v>
      </c>
      <c r="M223" s="71">
        <v>280840</v>
      </c>
    </row>
    <row r="224" spans="1:13" x14ac:dyDescent="0.25">
      <c r="A224" t="s">
        <v>252</v>
      </c>
      <c r="B224" t="s">
        <v>133</v>
      </c>
      <c r="C224" t="s">
        <v>131</v>
      </c>
      <c r="D224" t="s">
        <v>51</v>
      </c>
      <c r="K224" s="71">
        <v>6500</v>
      </c>
      <c r="M224" s="71">
        <v>2100</v>
      </c>
    </row>
    <row r="225" spans="1:13" x14ac:dyDescent="0.25">
      <c r="A225" t="s">
        <v>253</v>
      </c>
      <c r="C225" t="s">
        <v>131</v>
      </c>
      <c r="D225" t="s">
        <v>51</v>
      </c>
      <c r="E225" s="71">
        <v>33630</v>
      </c>
      <c r="F225" s="71">
        <v>0</v>
      </c>
      <c r="G225" s="71">
        <v>6400</v>
      </c>
      <c r="H225" s="71">
        <v>1280</v>
      </c>
      <c r="I225" s="71">
        <v>-9840</v>
      </c>
      <c r="J225" s="71">
        <v>31470</v>
      </c>
      <c r="K225" s="71">
        <v>31470</v>
      </c>
      <c r="L225" s="71">
        <v>27960</v>
      </c>
      <c r="M225" s="71">
        <v>27960</v>
      </c>
    </row>
    <row r="226" spans="1:13" x14ac:dyDescent="0.25">
      <c r="A226" t="s">
        <v>254</v>
      </c>
      <c r="C226" t="s">
        <v>131</v>
      </c>
      <c r="D226" t="s">
        <v>15</v>
      </c>
      <c r="E226" s="71">
        <v>261110</v>
      </c>
      <c r="F226" s="71">
        <v>0</v>
      </c>
      <c r="G226" s="71">
        <v>76790</v>
      </c>
      <c r="H226" s="71">
        <v>9900</v>
      </c>
      <c r="I226" s="71">
        <v>36150</v>
      </c>
      <c r="J226" s="71">
        <v>383950</v>
      </c>
      <c r="K226" s="71">
        <f>395300-11350</f>
        <v>383950</v>
      </c>
      <c r="L226" s="71">
        <v>341160</v>
      </c>
      <c r="M226" s="71">
        <v>355524</v>
      </c>
    </row>
    <row r="227" spans="1:13" x14ac:dyDescent="0.25">
      <c r="A227" t="s">
        <v>255</v>
      </c>
      <c r="B227" t="s">
        <v>133</v>
      </c>
      <c r="C227" t="s">
        <v>131</v>
      </c>
      <c r="D227" t="s">
        <v>15</v>
      </c>
      <c r="K227" s="71">
        <v>11350</v>
      </c>
      <c r="M227" s="71">
        <v>10290</v>
      </c>
    </row>
    <row r="228" spans="1:13" x14ac:dyDescent="0.25">
      <c r="A228" t="s">
        <v>256</v>
      </c>
      <c r="C228" t="s">
        <v>131</v>
      </c>
      <c r="D228" t="s">
        <v>15</v>
      </c>
      <c r="E228" s="71">
        <v>33240</v>
      </c>
      <c r="F228" s="71">
        <v>0</v>
      </c>
      <c r="G228" s="71">
        <v>6320</v>
      </c>
      <c r="H228" s="71">
        <v>1260</v>
      </c>
      <c r="I228" s="71">
        <v>-9350</v>
      </c>
      <c r="J228" s="71">
        <v>31470</v>
      </c>
      <c r="K228" s="71">
        <v>31470</v>
      </c>
      <c r="L228" s="71">
        <v>27960</v>
      </c>
      <c r="M228" s="71">
        <v>27960</v>
      </c>
    </row>
    <row r="229" spans="1:13" x14ac:dyDescent="0.25">
      <c r="A229" t="s">
        <v>257</v>
      </c>
      <c r="C229" t="s">
        <v>131</v>
      </c>
      <c r="D229" t="s">
        <v>171</v>
      </c>
      <c r="E229" s="71">
        <v>13190</v>
      </c>
      <c r="F229" s="71">
        <v>0</v>
      </c>
      <c r="G229" s="71">
        <v>0</v>
      </c>
      <c r="H229" s="71">
        <v>500</v>
      </c>
      <c r="I229" s="71">
        <v>-11300</v>
      </c>
      <c r="J229" s="71">
        <v>2390</v>
      </c>
      <c r="K229" s="71">
        <v>2390</v>
      </c>
      <c r="L229" s="71">
        <v>2120</v>
      </c>
      <c r="M229" s="71">
        <v>2120</v>
      </c>
    </row>
    <row r="230" spans="1:13" x14ac:dyDescent="0.25">
      <c r="A230" t="s">
        <v>258</v>
      </c>
      <c r="C230" t="s">
        <v>131</v>
      </c>
      <c r="D230" t="s">
        <v>171</v>
      </c>
      <c r="E230" s="71">
        <v>13160</v>
      </c>
      <c r="F230" s="71">
        <v>0</v>
      </c>
      <c r="G230" s="71">
        <v>0</v>
      </c>
      <c r="H230" s="71">
        <v>500</v>
      </c>
      <c r="I230" s="71">
        <v>-11270</v>
      </c>
      <c r="J230" s="71">
        <v>2390</v>
      </c>
      <c r="K230" s="71">
        <v>2390</v>
      </c>
      <c r="L230" s="71">
        <v>2120</v>
      </c>
      <c r="M230" s="71">
        <v>2120</v>
      </c>
    </row>
    <row r="231" spans="1:13" x14ac:dyDescent="0.25">
      <c r="A231" t="s">
        <v>259</v>
      </c>
      <c r="C231" t="s">
        <v>131</v>
      </c>
      <c r="D231" t="s">
        <v>15</v>
      </c>
      <c r="E231" s="71">
        <v>33060</v>
      </c>
      <c r="F231" s="71">
        <v>0</v>
      </c>
      <c r="G231" s="71">
        <v>6290</v>
      </c>
      <c r="H231" s="71">
        <v>1250</v>
      </c>
      <c r="I231" s="71">
        <v>-9130</v>
      </c>
      <c r="J231" s="71">
        <v>31470</v>
      </c>
      <c r="K231" s="71">
        <v>31470</v>
      </c>
      <c r="L231" s="71">
        <v>27960</v>
      </c>
      <c r="M231" s="71">
        <v>27960</v>
      </c>
    </row>
    <row r="232" spans="1:13" x14ac:dyDescent="0.25">
      <c r="A232" t="s">
        <v>260</v>
      </c>
      <c r="C232" t="s">
        <v>131</v>
      </c>
      <c r="D232" t="s">
        <v>15</v>
      </c>
      <c r="E232" s="71">
        <v>21690</v>
      </c>
      <c r="F232" s="71">
        <v>0</v>
      </c>
      <c r="G232" s="71">
        <v>0</v>
      </c>
      <c r="H232" s="71">
        <v>820</v>
      </c>
      <c r="I232" s="71">
        <v>-10660</v>
      </c>
      <c r="J232" s="71">
        <v>11850</v>
      </c>
      <c r="K232" s="71">
        <v>11850</v>
      </c>
      <c r="L232" s="71">
        <v>10530</v>
      </c>
      <c r="M232" s="71">
        <v>10530</v>
      </c>
    </row>
    <row r="233" spans="1:13" x14ac:dyDescent="0.25">
      <c r="A233" t="s">
        <v>261</v>
      </c>
      <c r="C233" t="s">
        <v>262</v>
      </c>
      <c r="D233" t="s">
        <v>15</v>
      </c>
      <c r="E233" s="71">
        <v>41820</v>
      </c>
      <c r="F233" s="71">
        <v>3780</v>
      </c>
      <c r="G233" s="71">
        <v>0</v>
      </c>
      <c r="H233" s="71">
        <v>1640</v>
      </c>
      <c r="I233" s="71">
        <v>-12560</v>
      </c>
      <c r="J233" s="71">
        <v>34680</v>
      </c>
      <c r="K233" s="71">
        <v>34680</v>
      </c>
      <c r="L233" s="71">
        <v>28480</v>
      </c>
      <c r="M233" s="71">
        <v>27254</v>
      </c>
    </row>
    <row r="234" spans="1:13" x14ac:dyDescent="0.25">
      <c r="A234" t="s">
        <v>263</v>
      </c>
      <c r="C234" t="s">
        <v>262</v>
      </c>
      <c r="D234" t="s">
        <v>26</v>
      </c>
      <c r="E234" s="71">
        <v>34970</v>
      </c>
      <c r="F234" s="71">
        <v>3160</v>
      </c>
      <c r="G234" s="71">
        <v>0</v>
      </c>
      <c r="H234" s="71">
        <v>1370</v>
      </c>
      <c r="I234" s="71">
        <v>-17920</v>
      </c>
      <c r="J234" s="71">
        <v>21580</v>
      </c>
      <c r="K234" s="71">
        <v>23680</v>
      </c>
      <c r="L234" s="71">
        <v>17720</v>
      </c>
      <c r="M234" s="71">
        <v>17920</v>
      </c>
    </row>
    <row r="235" spans="1:13" x14ac:dyDescent="0.25">
      <c r="A235" t="s">
        <v>264</v>
      </c>
      <c r="C235" t="s">
        <v>262</v>
      </c>
      <c r="D235" t="s">
        <v>92</v>
      </c>
      <c r="E235" s="71">
        <v>83370</v>
      </c>
      <c r="F235" s="71">
        <v>7540</v>
      </c>
      <c r="G235" s="71">
        <v>0</v>
      </c>
      <c r="H235" s="71">
        <v>3260</v>
      </c>
      <c r="I235" s="71">
        <v>-7310</v>
      </c>
      <c r="J235" s="71">
        <v>86860</v>
      </c>
      <c r="K235" s="71">
        <v>101020</v>
      </c>
      <c r="L235" s="71">
        <v>71330</v>
      </c>
      <c r="M235" s="71">
        <v>71330</v>
      </c>
    </row>
    <row r="236" spans="1:13" x14ac:dyDescent="0.25">
      <c r="A236" t="s">
        <v>265</v>
      </c>
      <c r="C236" t="s">
        <v>262</v>
      </c>
      <c r="D236" t="s">
        <v>18</v>
      </c>
      <c r="E236" s="71">
        <v>64360</v>
      </c>
      <c r="F236" s="71">
        <v>5820</v>
      </c>
      <c r="G236" s="71">
        <v>0</v>
      </c>
      <c r="H236" s="71">
        <v>2520</v>
      </c>
      <c r="I236" s="71">
        <v>-3530</v>
      </c>
      <c r="J236" s="71">
        <v>69170</v>
      </c>
      <c r="K236" s="71">
        <v>69170</v>
      </c>
      <c r="L236" s="71">
        <v>56810</v>
      </c>
      <c r="M236" s="71">
        <v>56810</v>
      </c>
    </row>
    <row r="237" spans="1:13" x14ac:dyDescent="0.25">
      <c r="A237" t="s">
        <v>266</v>
      </c>
      <c r="C237" t="s">
        <v>262</v>
      </c>
      <c r="D237" t="s">
        <v>15</v>
      </c>
      <c r="E237" s="71">
        <v>184270</v>
      </c>
      <c r="F237" s="71">
        <v>16670</v>
      </c>
      <c r="G237" s="71">
        <v>0</v>
      </c>
      <c r="H237" s="71">
        <v>7210</v>
      </c>
      <c r="I237" s="71">
        <v>530</v>
      </c>
      <c r="J237" s="71">
        <v>208680</v>
      </c>
      <c r="K237" s="71">
        <v>208680</v>
      </c>
      <c r="L237" s="71">
        <v>171380</v>
      </c>
      <c r="M237" s="71">
        <v>167691</v>
      </c>
    </row>
    <row r="238" spans="1:13" x14ac:dyDescent="0.25">
      <c r="A238" t="s">
        <v>267</v>
      </c>
      <c r="C238" t="s">
        <v>262</v>
      </c>
      <c r="D238" t="s">
        <v>15</v>
      </c>
      <c r="E238" s="71">
        <v>146720</v>
      </c>
      <c r="F238" s="71">
        <v>13280</v>
      </c>
      <c r="G238" s="71">
        <v>0</v>
      </c>
      <c r="H238" s="71">
        <v>5740</v>
      </c>
      <c r="I238" s="71">
        <v>-6980</v>
      </c>
      <c r="J238" s="71">
        <v>158760</v>
      </c>
      <c r="K238" s="71">
        <v>163760</v>
      </c>
      <c r="L238" s="71">
        <v>130380</v>
      </c>
      <c r="M238" s="71">
        <v>130380</v>
      </c>
    </row>
    <row r="239" spans="1:13" x14ac:dyDescent="0.25">
      <c r="A239" t="s">
        <v>268</v>
      </c>
      <c r="C239" t="s">
        <v>262</v>
      </c>
      <c r="D239" t="s">
        <v>15</v>
      </c>
      <c r="E239" s="71">
        <v>157970</v>
      </c>
      <c r="F239" s="71">
        <v>14290</v>
      </c>
      <c r="G239" s="71">
        <v>0</v>
      </c>
      <c r="H239" s="71">
        <v>6180</v>
      </c>
      <c r="I239" s="71">
        <v>-8540</v>
      </c>
      <c r="J239" s="71">
        <v>169900</v>
      </c>
      <c r="K239" s="71">
        <v>169900</v>
      </c>
      <c r="L239" s="71">
        <v>139530</v>
      </c>
      <c r="M239" s="71">
        <v>145530</v>
      </c>
    </row>
    <row r="240" spans="1:13" x14ac:dyDescent="0.25">
      <c r="A240" t="s">
        <v>269</v>
      </c>
      <c r="C240" t="s">
        <v>262</v>
      </c>
      <c r="D240" t="s">
        <v>15</v>
      </c>
      <c r="E240" s="71">
        <v>73980</v>
      </c>
      <c r="F240" s="71">
        <v>6690</v>
      </c>
      <c r="G240" s="71">
        <v>0</v>
      </c>
      <c r="H240" s="71">
        <v>2890</v>
      </c>
      <c r="I240" s="71">
        <v>-8370</v>
      </c>
      <c r="J240" s="71">
        <v>75190</v>
      </c>
      <c r="K240" s="71">
        <v>75190</v>
      </c>
      <c r="L240" s="71">
        <v>61750</v>
      </c>
      <c r="M240" s="71">
        <v>61750</v>
      </c>
    </row>
    <row r="241" spans="1:13" x14ac:dyDescent="0.25">
      <c r="A241" t="s">
        <v>270</v>
      </c>
      <c r="C241" t="s">
        <v>262</v>
      </c>
      <c r="D241" t="s">
        <v>109</v>
      </c>
      <c r="E241" s="71">
        <v>174700</v>
      </c>
      <c r="F241" s="71">
        <v>15810</v>
      </c>
      <c r="G241" s="71">
        <v>0</v>
      </c>
      <c r="H241" s="71">
        <v>6830</v>
      </c>
      <c r="I241" s="71">
        <v>2510</v>
      </c>
      <c r="J241" s="71">
        <v>199850</v>
      </c>
      <c r="K241" s="71">
        <v>216850</v>
      </c>
      <c r="L241" s="71">
        <v>164130</v>
      </c>
      <c r="M241" s="71">
        <v>164130</v>
      </c>
    </row>
    <row r="242" spans="1:13" x14ac:dyDescent="0.25">
      <c r="A242" t="s">
        <v>271</v>
      </c>
      <c r="C242" t="s">
        <v>262</v>
      </c>
      <c r="D242" t="s">
        <v>18</v>
      </c>
      <c r="E242" s="71">
        <v>165020</v>
      </c>
      <c r="F242" s="71">
        <v>14930</v>
      </c>
      <c r="G242" s="71">
        <v>0</v>
      </c>
      <c r="H242" s="71">
        <v>6450</v>
      </c>
      <c r="I242" s="71">
        <v>630</v>
      </c>
      <c r="J242" s="71">
        <v>187030</v>
      </c>
      <c r="K242" s="71">
        <v>187030</v>
      </c>
      <c r="L242" s="71">
        <v>153600</v>
      </c>
      <c r="M242" s="71">
        <v>153600</v>
      </c>
    </row>
    <row r="243" spans="1:13" x14ac:dyDescent="0.25">
      <c r="A243" t="s">
        <v>272</v>
      </c>
      <c r="C243" t="s">
        <v>262</v>
      </c>
      <c r="D243" t="s">
        <v>26</v>
      </c>
      <c r="E243" s="71">
        <v>204320</v>
      </c>
      <c r="F243" s="71">
        <v>18490</v>
      </c>
      <c r="G243" s="71">
        <v>0</v>
      </c>
      <c r="H243" s="71">
        <v>7990</v>
      </c>
      <c r="I243" s="71">
        <v>14310</v>
      </c>
      <c r="J243" s="71">
        <v>245110</v>
      </c>
      <c r="K243" s="71">
        <v>250360</v>
      </c>
      <c r="L243" s="71">
        <v>201300</v>
      </c>
      <c r="M243" s="71">
        <v>201300</v>
      </c>
    </row>
    <row r="244" spans="1:13" x14ac:dyDescent="0.25">
      <c r="A244" t="s">
        <v>273</v>
      </c>
      <c r="C244" t="s">
        <v>262</v>
      </c>
      <c r="D244" t="s">
        <v>171</v>
      </c>
      <c r="E244" s="71">
        <v>392220</v>
      </c>
      <c r="F244" s="71">
        <v>35490</v>
      </c>
      <c r="G244" s="71">
        <v>0</v>
      </c>
      <c r="H244" s="71">
        <v>15340</v>
      </c>
      <c r="I244" s="71">
        <v>63260</v>
      </c>
      <c r="J244" s="71">
        <v>506310</v>
      </c>
      <c r="K244" s="71">
        <v>701310</v>
      </c>
      <c r="L244" s="71">
        <v>415810</v>
      </c>
      <c r="M244" s="71">
        <v>415810</v>
      </c>
    </row>
    <row r="245" spans="1:13" x14ac:dyDescent="0.25">
      <c r="A245" t="s">
        <v>274</v>
      </c>
      <c r="C245" t="s">
        <v>262</v>
      </c>
      <c r="D245" t="s">
        <v>15</v>
      </c>
      <c r="E245" s="71">
        <v>185290</v>
      </c>
      <c r="F245" s="71">
        <v>16770</v>
      </c>
      <c r="G245" s="71">
        <v>0</v>
      </c>
      <c r="H245" s="71">
        <v>7250</v>
      </c>
      <c r="I245" s="71">
        <v>15530</v>
      </c>
      <c r="J245" s="71">
        <v>224840</v>
      </c>
      <c r="K245" s="71">
        <v>224840</v>
      </c>
      <c r="L245" s="71">
        <v>184650</v>
      </c>
      <c r="M245" s="71">
        <v>190150</v>
      </c>
    </row>
    <row r="246" spans="1:13" x14ac:dyDescent="0.25">
      <c r="A246" t="s">
        <v>275</v>
      </c>
      <c r="C246" t="s">
        <v>262</v>
      </c>
      <c r="D246" t="s">
        <v>15</v>
      </c>
      <c r="E246" s="71">
        <v>205450</v>
      </c>
      <c r="F246" s="71">
        <v>18590</v>
      </c>
      <c r="G246" s="71">
        <v>0</v>
      </c>
      <c r="H246" s="71">
        <v>8030</v>
      </c>
      <c r="I246" s="71">
        <v>15640</v>
      </c>
      <c r="J246" s="71">
        <v>247710</v>
      </c>
      <c r="K246" s="71">
        <v>247710</v>
      </c>
      <c r="L246" s="71">
        <v>203430</v>
      </c>
      <c r="M246" s="71">
        <v>203430</v>
      </c>
    </row>
    <row r="247" spans="1:13" x14ac:dyDescent="0.25">
      <c r="A247" t="s">
        <v>276</v>
      </c>
      <c r="C247" t="s">
        <v>262</v>
      </c>
      <c r="D247" t="s">
        <v>15</v>
      </c>
      <c r="E247" s="71">
        <v>285150</v>
      </c>
      <c r="F247" s="71">
        <v>25800</v>
      </c>
      <c r="G247" s="71">
        <v>0</v>
      </c>
      <c r="H247" s="71">
        <v>11150</v>
      </c>
      <c r="I247" s="71">
        <v>16980</v>
      </c>
      <c r="J247" s="71">
        <v>339080</v>
      </c>
      <c r="K247" s="71">
        <v>339080</v>
      </c>
      <c r="L247" s="71">
        <v>278470</v>
      </c>
      <c r="M247" s="71">
        <v>286825</v>
      </c>
    </row>
    <row r="248" spans="1:13" x14ac:dyDescent="0.25">
      <c r="A248" t="s">
        <v>277</v>
      </c>
      <c r="C248" t="s">
        <v>262</v>
      </c>
      <c r="D248" t="s">
        <v>15</v>
      </c>
      <c r="E248" s="71">
        <v>198550</v>
      </c>
      <c r="F248" s="71">
        <v>17970</v>
      </c>
      <c r="G248" s="71">
        <v>0</v>
      </c>
      <c r="H248" s="71">
        <v>7760</v>
      </c>
      <c r="I248" s="71">
        <v>10420</v>
      </c>
      <c r="J248" s="71">
        <v>234700</v>
      </c>
      <c r="K248" s="71">
        <v>234700</v>
      </c>
      <c r="L248" s="71">
        <v>192750</v>
      </c>
      <c r="M248" s="71">
        <v>195300</v>
      </c>
    </row>
    <row r="249" spans="1:13" x14ac:dyDescent="0.25">
      <c r="A249" t="s">
        <v>278</v>
      </c>
      <c r="C249" t="s">
        <v>262</v>
      </c>
      <c r="D249" t="s">
        <v>92</v>
      </c>
      <c r="E249" s="71">
        <v>103250</v>
      </c>
      <c r="F249" s="71">
        <v>9340</v>
      </c>
      <c r="G249" s="71">
        <v>0</v>
      </c>
      <c r="H249" s="71">
        <v>4040</v>
      </c>
      <c r="I249" s="71">
        <v>-25210</v>
      </c>
      <c r="J249" s="71">
        <v>91420</v>
      </c>
      <c r="K249" s="71">
        <v>91420</v>
      </c>
      <c r="L249" s="71">
        <v>75080</v>
      </c>
      <c r="M249" s="71">
        <v>75080</v>
      </c>
    </row>
    <row r="250" spans="1:13" x14ac:dyDescent="0.25">
      <c r="A250" t="s">
        <v>279</v>
      </c>
      <c r="C250" t="s">
        <v>262</v>
      </c>
      <c r="D250" t="s">
        <v>15</v>
      </c>
      <c r="E250" s="71">
        <v>105910</v>
      </c>
      <c r="F250" s="71">
        <v>9580</v>
      </c>
      <c r="G250" s="71">
        <v>0</v>
      </c>
      <c r="H250" s="71">
        <v>4140</v>
      </c>
      <c r="I250" s="71">
        <v>-24630</v>
      </c>
      <c r="J250" s="71">
        <v>95000</v>
      </c>
      <c r="K250" s="71">
        <v>95000</v>
      </c>
      <c r="L250" s="71">
        <v>78020</v>
      </c>
      <c r="M250" s="71">
        <v>78020</v>
      </c>
    </row>
    <row r="251" spans="1:13" x14ac:dyDescent="0.25">
      <c r="A251" t="s">
        <v>280</v>
      </c>
      <c r="C251" t="s">
        <v>262</v>
      </c>
      <c r="D251" t="s">
        <v>15</v>
      </c>
      <c r="E251" s="71">
        <v>205650</v>
      </c>
      <c r="F251" s="71">
        <v>18610</v>
      </c>
      <c r="G251" s="71">
        <v>0</v>
      </c>
      <c r="H251" s="71">
        <v>8040</v>
      </c>
      <c r="I251" s="71">
        <v>-2250</v>
      </c>
      <c r="J251" s="71">
        <v>230050</v>
      </c>
      <c r="K251" s="71">
        <v>230050</v>
      </c>
      <c r="L251" s="71">
        <v>188930</v>
      </c>
      <c r="M251" s="71">
        <v>197064</v>
      </c>
    </row>
    <row r="252" spans="1:13" x14ac:dyDescent="0.25">
      <c r="A252" t="s">
        <v>281</v>
      </c>
      <c r="C252" t="s">
        <v>262</v>
      </c>
      <c r="D252" t="s">
        <v>15</v>
      </c>
      <c r="E252" s="71">
        <v>102960</v>
      </c>
      <c r="F252" s="71">
        <v>9320</v>
      </c>
      <c r="G252" s="71">
        <v>0</v>
      </c>
      <c r="H252" s="71">
        <v>4030</v>
      </c>
      <c r="I252" s="71">
        <v>-27920</v>
      </c>
      <c r="J252" s="71">
        <v>88390</v>
      </c>
      <c r="K252" s="71">
        <v>88390</v>
      </c>
      <c r="L252" s="71">
        <v>72590</v>
      </c>
      <c r="M252" s="71">
        <v>72590</v>
      </c>
    </row>
    <row r="253" spans="1:13" x14ac:dyDescent="0.25">
      <c r="A253" t="s">
        <v>282</v>
      </c>
      <c r="C253" t="s">
        <v>262</v>
      </c>
      <c r="D253" t="s">
        <v>109</v>
      </c>
      <c r="E253" s="71">
        <v>61100</v>
      </c>
      <c r="F253" s="71">
        <v>5530</v>
      </c>
      <c r="G253" s="71">
        <v>0</v>
      </c>
      <c r="H253" s="71">
        <v>2390</v>
      </c>
      <c r="I253" s="71">
        <v>30000</v>
      </c>
      <c r="J253" s="71">
        <v>99020</v>
      </c>
      <c r="K253" s="71">
        <v>101650</v>
      </c>
      <c r="L253" s="71">
        <v>81319</v>
      </c>
      <c r="M253" s="71">
        <v>81319</v>
      </c>
    </row>
    <row r="254" spans="1:13" x14ac:dyDescent="0.25">
      <c r="A254" t="s">
        <v>283</v>
      </c>
      <c r="C254" t="s">
        <v>262</v>
      </c>
      <c r="D254" t="s">
        <v>109</v>
      </c>
      <c r="E254" s="71">
        <v>97990</v>
      </c>
      <c r="F254" s="71">
        <v>8870</v>
      </c>
      <c r="G254" s="71">
        <v>0</v>
      </c>
      <c r="H254" s="71">
        <v>3830</v>
      </c>
      <c r="I254" s="71">
        <v>-12940</v>
      </c>
      <c r="J254" s="71">
        <v>97750</v>
      </c>
      <c r="K254" s="71">
        <v>102750</v>
      </c>
      <c r="L254" s="71">
        <v>80280</v>
      </c>
      <c r="M254" s="71">
        <v>82280</v>
      </c>
    </row>
    <row r="255" spans="1:13" x14ac:dyDescent="0.25">
      <c r="A255" t="s">
        <v>284</v>
      </c>
      <c r="C255" t="s">
        <v>262</v>
      </c>
      <c r="D255" t="s">
        <v>92</v>
      </c>
      <c r="E255" s="71">
        <v>63930</v>
      </c>
      <c r="F255" s="71">
        <v>5780</v>
      </c>
      <c r="G255" s="71">
        <v>0</v>
      </c>
      <c r="H255" s="71">
        <v>2500</v>
      </c>
      <c r="I255" s="71">
        <v>-11660</v>
      </c>
      <c r="J255" s="71">
        <v>60550</v>
      </c>
      <c r="K255" s="71">
        <v>60550</v>
      </c>
      <c r="L255" s="71">
        <v>49730</v>
      </c>
      <c r="M255" s="71">
        <v>49730</v>
      </c>
    </row>
    <row r="256" spans="1:13" x14ac:dyDescent="0.25">
      <c r="A256" t="s">
        <v>285</v>
      </c>
      <c r="C256" t="s">
        <v>286</v>
      </c>
      <c r="D256" t="s">
        <v>92</v>
      </c>
      <c r="E256" s="71">
        <v>420000</v>
      </c>
      <c r="F256" s="71">
        <v>1640</v>
      </c>
      <c r="G256" s="71">
        <v>0</v>
      </c>
      <c r="H256" s="71">
        <v>4370</v>
      </c>
      <c r="I256" s="71">
        <v>0</v>
      </c>
      <c r="J256" s="71">
        <v>426010</v>
      </c>
      <c r="K256" s="71">
        <v>426010</v>
      </c>
      <c r="L256" s="71">
        <v>161960</v>
      </c>
      <c r="M256" s="71">
        <v>161960</v>
      </c>
    </row>
    <row r="258" spans="1:13" x14ac:dyDescent="0.25">
      <c r="A258" s="11" t="s">
        <v>287</v>
      </c>
    </row>
    <row r="259" spans="1:13" x14ac:dyDescent="0.25">
      <c r="A259" t="s">
        <v>288</v>
      </c>
      <c r="C259" t="s">
        <v>289</v>
      </c>
      <c r="D259" t="s">
        <v>15</v>
      </c>
      <c r="E259" s="71">
        <v>540520</v>
      </c>
      <c r="F259" s="71">
        <v>6510</v>
      </c>
      <c r="G259" s="71">
        <v>0</v>
      </c>
      <c r="H259" s="71">
        <v>42890</v>
      </c>
      <c r="I259" s="71">
        <v>0</v>
      </c>
      <c r="J259" s="71">
        <v>589920</v>
      </c>
      <c r="K259" s="71">
        <v>589920</v>
      </c>
      <c r="L259" s="71">
        <v>550030</v>
      </c>
      <c r="M259" s="71" t="e">
        <f>VLOOKUP(A259,Twentyone,10,)</f>
        <v>#NAME?</v>
      </c>
    </row>
    <row r="262" spans="1:13" x14ac:dyDescent="0.25">
      <c r="K262" s="71" t="s">
        <v>290</v>
      </c>
    </row>
    <row r="263" spans="1:13" x14ac:dyDescent="0.25">
      <c r="C263" t="s">
        <v>14</v>
      </c>
      <c r="E263" s="71">
        <f>SUMIF($C$2:$C$256,$C263,E$2:E$256)</f>
        <v>2846020</v>
      </c>
      <c r="F263" s="71">
        <f t="shared" ref="F263:I263" si="0">SUMIF($C$2:$C$256,$C263,F$2:F$256)</f>
        <v>189010</v>
      </c>
      <c r="G263" s="71">
        <f t="shared" si="0"/>
        <v>0</v>
      </c>
      <c r="H263" s="71">
        <f t="shared" si="0"/>
        <v>100160</v>
      </c>
      <c r="I263" s="71">
        <f t="shared" si="0"/>
        <v>0</v>
      </c>
      <c r="J263" s="71">
        <f>SUMIF($C$2:$C$256,$C263,J$2:J$256)</f>
        <v>3135190</v>
      </c>
      <c r="K263" s="71">
        <v>3135190</v>
      </c>
      <c r="L263" s="71">
        <f>K263-J263</f>
        <v>0</v>
      </c>
    </row>
    <row r="264" spans="1:13" x14ac:dyDescent="0.25">
      <c r="C264" t="s">
        <v>48</v>
      </c>
      <c r="E264" s="71">
        <f t="shared" ref="E264:J268" si="1">SUMIF($C$2:$C$256,$C264,E$2:E$256)</f>
        <v>2675693</v>
      </c>
      <c r="F264" s="71">
        <f t="shared" si="1"/>
        <v>-42670</v>
      </c>
      <c r="G264" s="71">
        <f t="shared" si="1"/>
        <v>0</v>
      </c>
      <c r="H264" s="71">
        <f t="shared" si="1"/>
        <v>76640</v>
      </c>
      <c r="I264" s="71">
        <f t="shared" si="1"/>
        <v>-30</v>
      </c>
      <c r="J264" s="71">
        <f t="shared" si="1"/>
        <v>2724303</v>
      </c>
      <c r="K264" s="71">
        <v>2730690</v>
      </c>
      <c r="L264" s="71">
        <f t="shared" ref="L264:L268" si="2">K264-J264</f>
        <v>6387</v>
      </c>
      <c r="M264" s="71" t="s">
        <v>291</v>
      </c>
    </row>
    <row r="265" spans="1:13" x14ac:dyDescent="0.25">
      <c r="C265" t="s">
        <v>108</v>
      </c>
      <c r="E265" s="71">
        <f t="shared" si="1"/>
        <v>972310</v>
      </c>
      <c r="F265" s="71">
        <f t="shared" si="1"/>
        <v>-142580</v>
      </c>
      <c r="G265" s="71">
        <f t="shared" si="1"/>
        <v>0</v>
      </c>
      <c r="H265" s="71">
        <f t="shared" si="1"/>
        <v>25050</v>
      </c>
      <c r="I265" s="71">
        <f t="shared" si="1"/>
        <v>10100</v>
      </c>
      <c r="J265" s="71">
        <f t="shared" si="1"/>
        <v>864880</v>
      </c>
      <c r="K265" s="71">
        <v>892630</v>
      </c>
      <c r="L265" s="71">
        <f t="shared" si="2"/>
        <v>27750</v>
      </c>
      <c r="M265" s="71" t="s">
        <v>125</v>
      </c>
    </row>
    <row r="266" spans="1:13" x14ac:dyDescent="0.25">
      <c r="C266" t="s">
        <v>131</v>
      </c>
      <c r="E266" s="71">
        <f t="shared" si="1"/>
        <v>10863780</v>
      </c>
      <c r="F266" s="71">
        <f t="shared" si="1"/>
        <v>30</v>
      </c>
      <c r="G266" s="71">
        <f t="shared" si="1"/>
        <v>2657030</v>
      </c>
      <c r="H266" s="71">
        <f t="shared" si="1"/>
        <v>411890</v>
      </c>
      <c r="I266" s="71">
        <f t="shared" si="1"/>
        <v>90</v>
      </c>
      <c r="J266" s="71">
        <f t="shared" si="1"/>
        <v>13932820</v>
      </c>
      <c r="K266" s="71">
        <v>13932820</v>
      </c>
      <c r="L266" s="71">
        <f t="shared" si="2"/>
        <v>0</v>
      </c>
    </row>
    <row r="267" spans="1:13" x14ac:dyDescent="0.25">
      <c r="C267" t="s">
        <v>262</v>
      </c>
      <c r="E267" s="71">
        <f t="shared" si="1"/>
        <v>3338950</v>
      </c>
      <c r="F267" s="71">
        <f t="shared" si="1"/>
        <v>302110</v>
      </c>
      <c r="G267" s="71">
        <f t="shared" si="1"/>
        <v>0</v>
      </c>
      <c r="H267" s="71">
        <f t="shared" si="1"/>
        <v>130580</v>
      </c>
      <c r="I267" s="71">
        <f t="shared" si="1"/>
        <v>-10</v>
      </c>
      <c r="J267" s="71">
        <f t="shared" si="1"/>
        <v>3771630</v>
      </c>
      <c r="K267" s="71">
        <v>3771630</v>
      </c>
      <c r="L267" s="71">
        <f t="shared" si="2"/>
        <v>0</v>
      </c>
    </row>
    <row r="268" spans="1:13" x14ac:dyDescent="0.25">
      <c r="C268" t="s">
        <v>286</v>
      </c>
      <c r="E268" s="71">
        <f t="shared" si="1"/>
        <v>420000</v>
      </c>
      <c r="F268" s="71">
        <f t="shared" si="1"/>
        <v>1640</v>
      </c>
      <c r="G268" s="71">
        <f t="shared" si="1"/>
        <v>0</v>
      </c>
      <c r="H268" s="71">
        <f t="shared" si="1"/>
        <v>4370</v>
      </c>
      <c r="I268" s="71">
        <f t="shared" si="1"/>
        <v>0</v>
      </c>
      <c r="J268" s="71">
        <f t="shared" si="1"/>
        <v>426010</v>
      </c>
      <c r="K268" s="71">
        <v>426010</v>
      </c>
      <c r="L268" s="71">
        <f t="shared" si="2"/>
        <v>0</v>
      </c>
    </row>
  </sheetData>
  <sheetProtection algorithmName="SHA-512" hashValue="M2bi9dQb6ivtP+CBXGC21ItjVUEKdTyGLhGZ4s5FAFLpbAcwOhVUNdAWJgt7LT6Uc1p3OQwF2mi7syfammxBIQ==" saltValue="QK+k+n0cihRzdmHwTwyUMw==" spinCount="100000" sheet="1" selectLockedCells="1" sort="0" autoFilter="0" selectUnlockedCells="1"/>
  <autoFilter ref="A1:M256" xr:uid="{1E6BA0D2-9EDF-4567-9EF2-8D6E82113A83}">
    <sortState xmlns:xlrd2="http://schemas.microsoft.com/office/spreadsheetml/2017/richdata2" ref="A2:M256">
      <sortCondition ref="C1:C256"/>
    </sortState>
  </autoFilter>
  <dataValidations count="1">
    <dataValidation type="list" allowBlank="1" showInputMessage="1" showErrorMessage="1" sqref="B2:B256" xr:uid="{55ECE644-9424-4D44-94FD-E3F3A0A755CC}">
      <formula1>Comment</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D2DB0-7A9B-425B-854F-0EE53C1B3779}">
  <dimension ref="A1:P268"/>
  <sheetViews>
    <sheetView workbookViewId="0">
      <pane xSplit="1" ySplit="1" topLeftCell="C2" activePane="bottomRight" state="frozen"/>
      <selection pane="topRight" activeCell="B1" sqref="B1"/>
      <selection pane="bottomLeft" activeCell="A2" sqref="A2"/>
      <selection pane="bottomRight" activeCell="I161" sqref="I161"/>
    </sheetView>
  </sheetViews>
  <sheetFormatPr defaultRowHeight="15" x14ac:dyDescent="0.25"/>
  <cols>
    <col min="1" max="1" width="47.85546875" customWidth="1"/>
    <col min="2" max="2" width="28" customWidth="1"/>
    <col min="5" max="5" width="11.5703125" style="71" bestFit="1" customWidth="1"/>
    <col min="6" max="6" width="10.5703125" style="71" bestFit="1" customWidth="1"/>
    <col min="7" max="7" width="11.5703125" style="71" bestFit="1" customWidth="1"/>
    <col min="8" max="8" width="10.5703125" style="71" bestFit="1" customWidth="1"/>
    <col min="9" max="9" width="11.5703125" style="71" bestFit="1" customWidth="1"/>
    <col min="10" max="10" width="11.85546875" style="71" bestFit="1" customWidth="1"/>
    <col min="11" max="11" width="18.140625" style="71" bestFit="1" customWidth="1"/>
    <col min="12" max="12" width="13.28515625" style="71" bestFit="1" customWidth="1"/>
    <col min="13" max="13" width="14" style="71" bestFit="1" customWidth="1"/>
    <col min="14" max="14" width="9.140625" style="71"/>
    <col min="15" max="15" width="9.5703125" bestFit="1" customWidth="1"/>
  </cols>
  <sheetData>
    <row r="1" spans="1:14" s="1" customFormat="1" ht="45" x14ac:dyDescent="0.25">
      <c r="A1" s="1" t="s">
        <v>0</v>
      </c>
      <c r="B1" s="1" t="s">
        <v>1</v>
      </c>
      <c r="C1" s="1" t="s">
        <v>2</v>
      </c>
      <c r="D1" s="1" t="s">
        <v>3</v>
      </c>
      <c r="E1" s="70" t="s">
        <v>4</v>
      </c>
      <c r="F1" s="70" t="s">
        <v>5</v>
      </c>
      <c r="G1" s="70" t="s">
        <v>6</v>
      </c>
      <c r="H1" s="70" t="s">
        <v>7</v>
      </c>
      <c r="I1" s="70" t="s">
        <v>8</v>
      </c>
      <c r="J1" s="70" t="s">
        <v>9</v>
      </c>
      <c r="K1" s="70" t="s">
        <v>10</v>
      </c>
      <c r="L1" s="70" t="s">
        <v>292</v>
      </c>
      <c r="M1" s="70" t="s">
        <v>293</v>
      </c>
      <c r="N1" s="70" t="s">
        <v>294</v>
      </c>
    </row>
    <row r="2" spans="1:14" x14ac:dyDescent="0.25">
      <c r="A2" t="s">
        <v>13</v>
      </c>
      <c r="C2" t="s">
        <v>14</v>
      </c>
      <c r="D2" t="s">
        <v>15</v>
      </c>
      <c r="E2" s="71">
        <v>51000</v>
      </c>
      <c r="F2" s="71">
        <v>5150</v>
      </c>
      <c r="G2" s="71">
        <v>0</v>
      </c>
      <c r="H2" s="71">
        <v>0</v>
      </c>
      <c r="I2" s="71">
        <v>-6440</v>
      </c>
      <c r="J2" s="71">
        <v>49710</v>
      </c>
      <c r="K2" s="71">
        <v>49710</v>
      </c>
      <c r="L2" s="71">
        <v>46920</v>
      </c>
      <c r="M2" s="71">
        <v>46920</v>
      </c>
      <c r="N2" s="71">
        <v>0</v>
      </c>
    </row>
    <row r="3" spans="1:14" x14ac:dyDescent="0.25">
      <c r="A3" t="s">
        <v>16</v>
      </c>
      <c r="B3" t="s">
        <v>295</v>
      </c>
      <c r="C3" t="s">
        <v>14</v>
      </c>
      <c r="D3" t="s">
        <v>18</v>
      </c>
      <c r="E3" s="71">
        <v>43880</v>
      </c>
      <c r="F3" s="71">
        <v>4430</v>
      </c>
      <c r="G3" s="71">
        <v>0</v>
      </c>
      <c r="H3" s="71">
        <v>0</v>
      </c>
      <c r="I3" s="71">
        <v>0</v>
      </c>
      <c r="J3" s="71">
        <v>48310</v>
      </c>
      <c r="K3" s="71">
        <v>48310</v>
      </c>
      <c r="L3" s="71">
        <v>50150</v>
      </c>
      <c r="M3" s="71">
        <v>50150</v>
      </c>
      <c r="N3" s="71">
        <v>0</v>
      </c>
    </row>
    <row r="4" spans="1:14" x14ac:dyDescent="0.25">
      <c r="A4" t="s">
        <v>20</v>
      </c>
      <c r="C4" t="s">
        <v>14</v>
      </c>
      <c r="D4" t="s">
        <v>15</v>
      </c>
      <c r="E4" s="71">
        <v>112160</v>
      </c>
      <c r="F4" s="71">
        <v>11320</v>
      </c>
      <c r="G4" s="71">
        <v>0</v>
      </c>
      <c r="H4" s="71">
        <v>0</v>
      </c>
      <c r="I4" s="71">
        <v>-7810</v>
      </c>
      <c r="J4" s="71">
        <v>115670</v>
      </c>
      <c r="K4" s="71">
        <v>115670</v>
      </c>
      <c r="L4" s="71">
        <v>109190</v>
      </c>
      <c r="M4" s="71">
        <v>109190</v>
      </c>
      <c r="N4" s="71">
        <v>0</v>
      </c>
    </row>
    <row r="5" spans="1:14" x14ac:dyDescent="0.25">
      <c r="A5" t="s">
        <v>21</v>
      </c>
      <c r="C5" t="s">
        <v>14</v>
      </c>
      <c r="D5" t="s">
        <v>18</v>
      </c>
      <c r="E5" s="71">
        <v>49020</v>
      </c>
      <c r="F5" s="71">
        <v>4950</v>
      </c>
      <c r="G5" s="71">
        <v>0</v>
      </c>
      <c r="H5" s="71">
        <v>0</v>
      </c>
      <c r="I5" s="71">
        <v>-9580</v>
      </c>
      <c r="J5" s="71">
        <v>44390</v>
      </c>
      <c r="K5" s="71">
        <v>44390</v>
      </c>
      <c r="L5" s="71">
        <v>41900</v>
      </c>
      <c r="M5" s="71">
        <v>41900</v>
      </c>
      <c r="N5" s="71">
        <v>0</v>
      </c>
    </row>
    <row r="6" spans="1:14" x14ac:dyDescent="0.25">
      <c r="A6" t="s">
        <v>22</v>
      </c>
      <c r="C6" t="s">
        <v>14</v>
      </c>
      <c r="D6" t="s">
        <v>15</v>
      </c>
      <c r="E6" s="71">
        <v>46100</v>
      </c>
      <c r="F6" s="71">
        <v>4650</v>
      </c>
      <c r="G6" s="71">
        <v>0</v>
      </c>
      <c r="H6" s="71">
        <v>0</v>
      </c>
      <c r="I6" s="71">
        <v>-10560</v>
      </c>
      <c r="J6" s="71">
        <v>40190</v>
      </c>
      <c r="K6" s="71">
        <v>40190</v>
      </c>
      <c r="L6" s="71">
        <v>37940</v>
      </c>
      <c r="M6" s="71">
        <v>37940</v>
      </c>
      <c r="N6" s="71">
        <v>0</v>
      </c>
    </row>
    <row r="7" spans="1:14" x14ac:dyDescent="0.25">
      <c r="A7" t="s">
        <v>23</v>
      </c>
      <c r="B7" t="s">
        <v>295</v>
      </c>
      <c r="C7" t="s">
        <v>14</v>
      </c>
      <c r="D7" t="s">
        <v>18</v>
      </c>
      <c r="E7" s="71">
        <v>48260</v>
      </c>
      <c r="F7" s="71">
        <v>4870</v>
      </c>
      <c r="G7" s="71">
        <v>0</v>
      </c>
      <c r="H7" s="71">
        <v>0</v>
      </c>
      <c r="I7" s="71">
        <v>0</v>
      </c>
      <c r="J7" s="71">
        <v>53130</v>
      </c>
      <c r="K7" s="71">
        <v>53130</v>
      </c>
      <c r="L7" s="71">
        <v>52440</v>
      </c>
      <c r="M7" s="71">
        <v>52440</v>
      </c>
      <c r="N7" s="71">
        <v>0</v>
      </c>
    </row>
    <row r="8" spans="1:14" x14ac:dyDescent="0.25">
      <c r="A8" t="s">
        <v>24</v>
      </c>
      <c r="C8" t="s">
        <v>14</v>
      </c>
      <c r="D8" t="s">
        <v>18</v>
      </c>
      <c r="E8" s="71">
        <v>57590</v>
      </c>
      <c r="F8" s="71">
        <v>5810</v>
      </c>
      <c r="G8" s="71">
        <v>0</v>
      </c>
      <c r="H8" s="71">
        <v>0</v>
      </c>
      <c r="I8" s="71">
        <v>-11780</v>
      </c>
      <c r="J8" s="71">
        <v>51620</v>
      </c>
      <c r="K8" s="71">
        <v>51620</v>
      </c>
      <c r="L8" s="71">
        <v>48730</v>
      </c>
      <c r="M8" s="71">
        <v>48730</v>
      </c>
      <c r="N8" s="71">
        <v>0</v>
      </c>
    </row>
    <row r="9" spans="1:14" x14ac:dyDescent="0.25">
      <c r="A9" t="s">
        <v>25</v>
      </c>
      <c r="C9" t="s">
        <v>14</v>
      </c>
      <c r="D9" t="s">
        <v>26</v>
      </c>
      <c r="E9" s="71">
        <v>119230</v>
      </c>
      <c r="F9" s="71">
        <v>12040</v>
      </c>
      <c r="G9" s="71">
        <v>0</v>
      </c>
      <c r="H9" s="71">
        <v>0</v>
      </c>
      <c r="I9" s="71">
        <v>-23240</v>
      </c>
      <c r="J9" s="71">
        <v>108030</v>
      </c>
      <c r="K9" s="71">
        <v>125940</v>
      </c>
      <c r="L9" s="71">
        <v>101980</v>
      </c>
      <c r="M9" s="71">
        <v>101980</v>
      </c>
      <c r="N9" s="71">
        <v>0</v>
      </c>
    </row>
    <row r="10" spans="1:14" x14ac:dyDescent="0.25">
      <c r="A10" t="s">
        <v>27</v>
      </c>
      <c r="C10" t="s">
        <v>14</v>
      </c>
      <c r="D10" t="s">
        <v>15</v>
      </c>
      <c r="E10" s="71">
        <v>21370</v>
      </c>
      <c r="F10" s="71">
        <v>2160</v>
      </c>
      <c r="G10" s="71">
        <v>0</v>
      </c>
      <c r="H10" s="71">
        <v>0</v>
      </c>
      <c r="I10" s="71">
        <v>-19010</v>
      </c>
      <c r="J10" s="71">
        <v>4520</v>
      </c>
      <c r="K10" s="71">
        <v>4520</v>
      </c>
      <c r="L10" s="71">
        <v>4270</v>
      </c>
      <c r="M10" s="71">
        <v>4270</v>
      </c>
      <c r="N10" s="71">
        <v>0</v>
      </c>
    </row>
    <row r="11" spans="1:14" x14ac:dyDescent="0.25">
      <c r="A11" t="s">
        <v>28</v>
      </c>
      <c r="C11" t="s">
        <v>14</v>
      </c>
      <c r="D11" t="s">
        <v>26</v>
      </c>
      <c r="E11" s="71">
        <v>72520</v>
      </c>
      <c r="F11" s="71">
        <v>7320</v>
      </c>
      <c r="G11" s="71">
        <v>0</v>
      </c>
      <c r="H11" s="71">
        <v>0</v>
      </c>
      <c r="I11" s="71">
        <v>-5880</v>
      </c>
      <c r="J11" s="71">
        <v>73960</v>
      </c>
      <c r="K11" s="71">
        <v>76120</v>
      </c>
      <c r="L11" s="71">
        <v>69820</v>
      </c>
      <c r="M11" s="71">
        <v>69820</v>
      </c>
      <c r="N11" s="71">
        <v>0</v>
      </c>
    </row>
    <row r="12" spans="1:14" x14ac:dyDescent="0.25">
      <c r="A12" t="s">
        <v>29</v>
      </c>
      <c r="C12" t="s">
        <v>14</v>
      </c>
      <c r="D12" t="s">
        <v>15</v>
      </c>
      <c r="E12" s="71">
        <v>88990</v>
      </c>
      <c r="F12" s="71">
        <v>8980</v>
      </c>
      <c r="G12" s="71">
        <v>0</v>
      </c>
      <c r="H12" s="71">
        <v>0</v>
      </c>
      <c r="I12" s="71">
        <v>-23450</v>
      </c>
      <c r="J12" s="71">
        <v>74520</v>
      </c>
      <c r="K12" s="71">
        <v>94606</v>
      </c>
      <c r="L12" s="71">
        <v>70340</v>
      </c>
      <c r="M12" s="71">
        <v>70340</v>
      </c>
      <c r="N12" s="71">
        <v>0</v>
      </c>
    </row>
    <row r="13" spans="1:14" x14ac:dyDescent="0.25">
      <c r="A13" t="s">
        <v>30</v>
      </c>
      <c r="C13" t="s">
        <v>14</v>
      </c>
      <c r="D13" t="s">
        <v>15</v>
      </c>
      <c r="E13" s="71">
        <v>9810</v>
      </c>
      <c r="F13" s="71">
        <v>990</v>
      </c>
      <c r="G13" s="71">
        <v>0</v>
      </c>
      <c r="H13" s="71">
        <v>0</v>
      </c>
      <c r="I13" s="71">
        <v>1830</v>
      </c>
      <c r="J13" s="71">
        <v>12630</v>
      </c>
      <c r="K13" s="71">
        <v>12630</v>
      </c>
      <c r="L13" s="71">
        <v>11920</v>
      </c>
      <c r="M13" s="71">
        <v>11920</v>
      </c>
      <c r="N13" s="71">
        <v>0</v>
      </c>
    </row>
    <row r="14" spans="1:14" x14ac:dyDescent="0.25">
      <c r="A14" t="s">
        <v>31</v>
      </c>
      <c r="C14" t="s">
        <v>14</v>
      </c>
      <c r="D14" t="s">
        <v>18</v>
      </c>
      <c r="E14" s="71">
        <v>30860</v>
      </c>
      <c r="F14" s="71">
        <v>3120</v>
      </c>
      <c r="G14" s="71">
        <v>0</v>
      </c>
      <c r="H14" s="71">
        <v>0</v>
      </c>
      <c r="I14" s="71">
        <v>-18620</v>
      </c>
      <c r="J14" s="71">
        <v>15360</v>
      </c>
      <c r="K14" s="71">
        <v>15360</v>
      </c>
      <c r="L14" s="71">
        <v>14500</v>
      </c>
      <c r="M14" s="71">
        <v>14500</v>
      </c>
      <c r="N14" s="71">
        <v>0</v>
      </c>
    </row>
    <row r="15" spans="1:14" x14ac:dyDescent="0.25">
      <c r="A15" t="s">
        <v>32</v>
      </c>
      <c r="C15" t="s">
        <v>14</v>
      </c>
      <c r="D15" t="s">
        <v>18</v>
      </c>
      <c r="E15" s="71">
        <v>67710</v>
      </c>
      <c r="F15" s="71">
        <v>6840</v>
      </c>
      <c r="G15" s="71">
        <v>0</v>
      </c>
      <c r="H15" s="71">
        <v>0</v>
      </c>
      <c r="I15" s="71">
        <v>-16080</v>
      </c>
      <c r="J15" s="71">
        <v>58470</v>
      </c>
      <c r="K15" s="71">
        <v>58470</v>
      </c>
      <c r="L15" s="71">
        <v>55190</v>
      </c>
      <c r="M15" s="71">
        <v>55190</v>
      </c>
      <c r="N15" s="71">
        <v>0</v>
      </c>
    </row>
    <row r="16" spans="1:14" x14ac:dyDescent="0.25">
      <c r="A16" t="s">
        <v>296</v>
      </c>
      <c r="B16" t="s">
        <v>297</v>
      </c>
      <c r="C16" t="s">
        <v>14</v>
      </c>
      <c r="D16" t="s">
        <v>15</v>
      </c>
      <c r="E16" s="71">
        <v>80950</v>
      </c>
      <c r="F16" s="71">
        <v>8170</v>
      </c>
      <c r="G16" s="71">
        <v>0</v>
      </c>
      <c r="H16" s="71">
        <v>0</v>
      </c>
      <c r="I16" s="71">
        <v>-3360</v>
      </c>
      <c r="J16" s="71">
        <v>85760</v>
      </c>
      <c r="K16" s="71">
        <v>85760</v>
      </c>
      <c r="L16" s="71">
        <v>0</v>
      </c>
      <c r="M16" s="71" t="s">
        <v>19</v>
      </c>
      <c r="N16" s="71">
        <v>0</v>
      </c>
    </row>
    <row r="17" spans="1:14" x14ac:dyDescent="0.25">
      <c r="A17" t="s">
        <v>33</v>
      </c>
      <c r="B17" t="s">
        <v>297</v>
      </c>
      <c r="C17" t="s">
        <v>14</v>
      </c>
      <c r="D17" t="s">
        <v>15</v>
      </c>
      <c r="E17" s="71">
        <v>22830</v>
      </c>
      <c r="F17" s="71">
        <v>2300</v>
      </c>
      <c r="G17" s="71">
        <v>0</v>
      </c>
      <c r="H17" s="71">
        <v>0</v>
      </c>
      <c r="I17" s="71">
        <v>-4330</v>
      </c>
      <c r="J17" s="71">
        <v>20800</v>
      </c>
      <c r="K17" s="71">
        <v>20800</v>
      </c>
      <c r="L17" s="71">
        <v>100590</v>
      </c>
      <c r="M17" s="71">
        <v>100590</v>
      </c>
      <c r="N17" s="71">
        <v>0</v>
      </c>
    </row>
    <row r="18" spans="1:14" x14ac:dyDescent="0.25">
      <c r="A18" t="s">
        <v>34</v>
      </c>
      <c r="C18" t="s">
        <v>14</v>
      </c>
      <c r="D18" t="s">
        <v>15</v>
      </c>
      <c r="E18" s="71">
        <v>24840</v>
      </c>
      <c r="F18" s="71">
        <v>2510</v>
      </c>
      <c r="G18" s="71">
        <v>0</v>
      </c>
      <c r="H18" s="71">
        <v>0</v>
      </c>
      <c r="I18" s="71">
        <v>-1320</v>
      </c>
      <c r="J18" s="71">
        <v>26030</v>
      </c>
      <c r="K18" s="71">
        <v>26030</v>
      </c>
      <c r="L18" s="71">
        <v>24570</v>
      </c>
      <c r="M18" s="71">
        <v>24570</v>
      </c>
      <c r="N18" s="71">
        <v>0</v>
      </c>
    </row>
    <row r="19" spans="1:14" x14ac:dyDescent="0.25">
      <c r="A19" t="s">
        <v>35</v>
      </c>
      <c r="C19" t="s">
        <v>14</v>
      </c>
      <c r="D19" t="s">
        <v>15</v>
      </c>
      <c r="E19" s="71">
        <v>113190</v>
      </c>
      <c r="F19" s="71">
        <v>11430</v>
      </c>
      <c r="G19" s="71">
        <v>0</v>
      </c>
      <c r="H19" s="71">
        <v>0</v>
      </c>
      <c r="I19" s="71">
        <v>-25570</v>
      </c>
      <c r="J19" s="71">
        <v>99050</v>
      </c>
      <c r="K19" s="71">
        <v>99050</v>
      </c>
      <c r="L19" s="71">
        <v>93500</v>
      </c>
      <c r="M19" s="71">
        <v>93500</v>
      </c>
      <c r="N19" s="71">
        <v>0</v>
      </c>
    </row>
    <row r="20" spans="1:14" x14ac:dyDescent="0.25">
      <c r="A20" t="s">
        <v>36</v>
      </c>
      <c r="C20" t="s">
        <v>14</v>
      </c>
      <c r="D20" t="s">
        <v>18</v>
      </c>
      <c r="E20" s="71">
        <v>38960</v>
      </c>
      <c r="F20" s="71">
        <v>3930</v>
      </c>
      <c r="G20" s="71">
        <v>0</v>
      </c>
      <c r="H20" s="71">
        <v>0</v>
      </c>
      <c r="I20" s="71">
        <v>-12320</v>
      </c>
      <c r="J20" s="71">
        <v>30570</v>
      </c>
      <c r="K20" s="71">
        <v>30570</v>
      </c>
      <c r="L20" s="71">
        <v>28860</v>
      </c>
      <c r="M20" s="71">
        <v>28860</v>
      </c>
      <c r="N20" s="71">
        <v>0</v>
      </c>
    </row>
    <row r="21" spans="1:14" x14ac:dyDescent="0.25">
      <c r="A21" t="s">
        <v>37</v>
      </c>
      <c r="C21" t="s">
        <v>14</v>
      </c>
      <c r="D21" t="s">
        <v>26</v>
      </c>
      <c r="E21" s="71">
        <v>62120</v>
      </c>
      <c r="F21" s="71">
        <v>6270</v>
      </c>
      <c r="G21" s="71">
        <v>0</v>
      </c>
      <c r="H21" s="71">
        <v>0</v>
      </c>
      <c r="I21" s="71">
        <v>-12750</v>
      </c>
      <c r="J21" s="71">
        <v>55640</v>
      </c>
      <c r="K21" s="71">
        <v>55640</v>
      </c>
      <c r="L21" s="71">
        <v>52520</v>
      </c>
      <c r="M21" s="71">
        <v>52520</v>
      </c>
      <c r="N21" s="71">
        <v>0</v>
      </c>
    </row>
    <row r="22" spans="1:14" x14ac:dyDescent="0.25">
      <c r="A22" t="s">
        <v>38</v>
      </c>
      <c r="C22" t="s">
        <v>14</v>
      </c>
      <c r="D22" t="s">
        <v>15</v>
      </c>
      <c r="E22" s="71">
        <v>817110</v>
      </c>
      <c r="F22" s="71">
        <v>82480</v>
      </c>
      <c r="G22" s="71">
        <v>0</v>
      </c>
      <c r="H22" s="71">
        <v>0</v>
      </c>
      <c r="I22" s="71">
        <v>356470</v>
      </c>
      <c r="J22" s="71">
        <v>1256060</v>
      </c>
      <c r="K22" s="71">
        <v>1376060</v>
      </c>
      <c r="L22" s="71">
        <v>1185680</v>
      </c>
      <c r="M22" s="71">
        <v>1185680</v>
      </c>
      <c r="N22" s="71">
        <v>0</v>
      </c>
    </row>
    <row r="23" spans="1:14" x14ac:dyDescent="0.25">
      <c r="A23" t="s">
        <v>39</v>
      </c>
      <c r="C23" t="s">
        <v>14</v>
      </c>
      <c r="D23" t="s">
        <v>15</v>
      </c>
      <c r="E23" s="71">
        <v>34100</v>
      </c>
      <c r="F23" s="71">
        <v>3440</v>
      </c>
      <c r="G23" s="71">
        <v>0</v>
      </c>
      <c r="H23" s="71">
        <v>0</v>
      </c>
      <c r="I23" s="71">
        <v>-12010</v>
      </c>
      <c r="J23" s="71">
        <v>25530</v>
      </c>
      <c r="K23" s="71">
        <v>25530</v>
      </c>
      <c r="L23" s="71">
        <v>24100</v>
      </c>
      <c r="M23" s="71">
        <v>24100</v>
      </c>
      <c r="N23" s="71">
        <v>0</v>
      </c>
    </row>
    <row r="24" spans="1:14" x14ac:dyDescent="0.25">
      <c r="A24" t="s">
        <v>40</v>
      </c>
      <c r="C24" t="s">
        <v>14</v>
      </c>
      <c r="D24" t="s">
        <v>15</v>
      </c>
      <c r="E24" s="71">
        <v>94780</v>
      </c>
      <c r="F24" s="71">
        <v>9570</v>
      </c>
      <c r="G24" s="71">
        <v>0</v>
      </c>
      <c r="H24" s="71">
        <v>0</v>
      </c>
      <c r="I24" s="71">
        <v>-23150</v>
      </c>
      <c r="J24" s="71">
        <v>81200</v>
      </c>
      <c r="K24" s="71">
        <v>81200</v>
      </c>
      <c r="L24" s="71">
        <v>76650</v>
      </c>
      <c r="M24" s="71">
        <v>76650</v>
      </c>
      <c r="N24" s="71">
        <v>0</v>
      </c>
    </row>
    <row r="25" spans="1:14" x14ac:dyDescent="0.25">
      <c r="A25" t="s">
        <v>41</v>
      </c>
      <c r="C25" t="s">
        <v>14</v>
      </c>
      <c r="D25" t="s">
        <v>15</v>
      </c>
      <c r="E25" s="71">
        <v>126420</v>
      </c>
      <c r="F25" s="71">
        <v>12760</v>
      </c>
      <c r="G25" s="71">
        <v>0</v>
      </c>
      <c r="H25" s="71">
        <v>0</v>
      </c>
      <c r="I25" s="71">
        <v>-22160</v>
      </c>
      <c r="J25" s="71">
        <v>117020</v>
      </c>
      <c r="K25" s="71">
        <v>117020</v>
      </c>
      <c r="L25" s="71">
        <v>110460</v>
      </c>
      <c r="M25" s="71">
        <v>119110</v>
      </c>
      <c r="N25" s="71">
        <v>0</v>
      </c>
    </row>
    <row r="26" spans="1:14" x14ac:dyDescent="0.25">
      <c r="A26" t="s">
        <v>42</v>
      </c>
      <c r="C26" t="s">
        <v>14</v>
      </c>
      <c r="D26" t="s">
        <v>15</v>
      </c>
      <c r="E26" s="71">
        <v>43040</v>
      </c>
      <c r="F26" s="71">
        <v>4340</v>
      </c>
      <c r="G26" s="71">
        <v>0</v>
      </c>
      <c r="H26" s="71">
        <v>0</v>
      </c>
      <c r="I26" s="71">
        <v>-18800</v>
      </c>
      <c r="J26" s="71">
        <v>28580</v>
      </c>
      <c r="K26" s="71">
        <v>38294</v>
      </c>
      <c r="L26" s="71">
        <v>26980</v>
      </c>
      <c r="M26" s="71">
        <v>26980</v>
      </c>
      <c r="N26" s="71">
        <v>0</v>
      </c>
    </row>
    <row r="27" spans="1:14" x14ac:dyDescent="0.25">
      <c r="A27" t="s">
        <v>43</v>
      </c>
      <c r="C27" t="s">
        <v>14</v>
      </c>
      <c r="D27" t="s">
        <v>15</v>
      </c>
      <c r="E27" s="71">
        <v>87510</v>
      </c>
      <c r="F27" s="71">
        <v>8830</v>
      </c>
      <c r="G27" s="71">
        <v>0</v>
      </c>
      <c r="H27" s="71">
        <v>0</v>
      </c>
      <c r="I27" s="71">
        <v>-25500</v>
      </c>
      <c r="J27" s="71">
        <v>70840</v>
      </c>
      <c r="K27" s="71">
        <v>90592</v>
      </c>
      <c r="L27" s="71">
        <v>66870</v>
      </c>
      <c r="M27" s="71">
        <v>66870</v>
      </c>
      <c r="N27" s="71">
        <v>0</v>
      </c>
    </row>
    <row r="28" spans="1:14" x14ac:dyDescent="0.25">
      <c r="A28" t="s">
        <v>44</v>
      </c>
      <c r="C28" t="s">
        <v>14</v>
      </c>
      <c r="D28" t="s">
        <v>15</v>
      </c>
      <c r="E28" s="71">
        <v>414680</v>
      </c>
      <c r="F28" s="71">
        <v>41860</v>
      </c>
      <c r="G28" s="71">
        <v>0</v>
      </c>
      <c r="H28" s="71">
        <v>0</v>
      </c>
      <c r="I28" s="71">
        <v>-17860</v>
      </c>
      <c r="J28" s="71">
        <v>438680</v>
      </c>
      <c r="K28" s="71">
        <v>438680</v>
      </c>
      <c r="L28" s="71">
        <v>414100</v>
      </c>
      <c r="M28" s="71">
        <v>414100</v>
      </c>
      <c r="N28" s="71">
        <v>0</v>
      </c>
    </row>
    <row r="29" spans="1:14" x14ac:dyDescent="0.25">
      <c r="A29" t="s">
        <v>45</v>
      </c>
      <c r="C29" t="s">
        <v>14</v>
      </c>
      <c r="D29" t="s">
        <v>18</v>
      </c>
      <c r="E29" s="71">
        <v>34000</v>
      </c>
      <c r="F29" s="71">
        <v>3430</v>
      </c>
      <c r="G29" s="71">
        <v>0</v>
      </c>
      <c r="H29" s="71">
        <v>0</v>
      </c>
      <c r="I29" s="71">
        <v>-11600</v>
      </c>
      <c r="J29" s="71">
        <v>25830</v>
      </c>
      <c r="K29" s="71">
        <v>27340</v>
      </c>
      <c r="L29" s="71">
        <v>24380</v>
      </c>
      <c r="M29" s="71">
        <v>24380</v>
      </c>
      <c r="N29" s="71">
        <v>0</v>
      </c>
    </row>
    <row r="30" spans="1:14" x14ac:dyDescent="0.25">
      <c r="A30" t="s">
        <v>46</v>
      </c>
      <c r="C30" t="s">
        <v>14</v>
      </c>
      <c r="D30" t="s">
        <v>15</v>
      </c>
      <c r="E30" s="71">
        <v>197170</v>
      </c>
      <c r="F30" s="71">
        <v>19900</v>
      </c>
      <c r="G30" s="71">
        <v>0</v>
      </c>
      <c r="H30" s="71">
        <v>0</v>
      </c>
      <c r="I30" s="71">
        <v>-15110</v>
      </c>
      <c r="J30" s="71">
        <v>201960</v>
      </c>
      <c r="K30" s="71">
        <v>201960</v>
      </c>
      <c r="L30" s="71">
        <v>190640</v>
      </c>
      <c r="M30" s="71">
        <v>190640</v>
      </c>
      <c r="N30" s="71">
        <v>0</v>
      </c>
    </row>
    <row r="31" spans="1:14" x14ac:dyDescent="0.25">
      <c r="A31" t="s">
        <v>47</v>
      </c>
      <c r="C31" t="s">
        <v>48</v>
      </c>
      <c r="D31" t="s">
        <v>15</v>
      </c>
      <c r="E31" s="71">
        <v>24760</v>
      </c>
      <c r="F31" s="71">
        <v>260</v>
      </c>
      <c r="G31" s="71">
        <v>0</v>
      </c>
      <c r="H31" s="71">
        <v>0</v>
      </c>
      <c r="I31" s="71">
        <v>-13100</v>
      </c>
      <c r="J31" s="71">
        <v>11920</v>
      </c>
      <c r="K31" s="71">
        <v>11920</v>
      </c>
      <c r="L31" s="71">
        <v>11240</v>
      </c>
      <c r="M31" s="71">
        <v>11240</v>
      </c>
      <c r="N31" s="71">
        <v>87</v>
      </c>
    </row>
    <row r="32" spans="1:14" x14ac:dyDescent="0.25">
      <c r="A32" t="s">
        <v>49</v>
      </c>
      <c r="C32" t="s">
        <v>48</v>
      </c>
      <c r="D32" t="s">
        <v>15</v>
      </c>
      <c r="E32" s="71">
        <v>29880</v>
      </c>
      <c r="F32" s="71">
        <v>320</v>
      </c>
      <c r="G32" s="71">
        <v>0</v>
      </c>
      <c r="H32" s="71">
        <v>0</v>
      </c>
      <c r="I32" s="71">
        <v>-12020</v>
      </c>
      <c r="J32" s="71">
        <v>18180</v>
      </c>
      <c r="K32" s="71">
        <v>18180</v>
      </c>
      <c r="L32" s="71">
        <v>17150</v>
      </c>
      <c r="M32" s="71">
        <v>17150</v>
      </c>
      <c r="N32" s="71">
        <v>105</v>
      </c>
    </row>
    <row r="33" spans="1:14" x14ac:dyDescent="0.25">
      <c r="A33" t="s">
        <v>50</v>
      </c>
      <c r="C33" t="s">
        <v>48</v>
      </c>
      <c r="D33" t="s">
        <v>51</v>
      </c>
      <c r="E33" s="71">
        <v>27980</v>
      </c>
      <c r="F33" s="71">
        <v>300</v>
      </c>
      <c r="G33" s="71">
        <v>0</v>
      </c>
      <c r="H33" s="71">
        <v>0</v>
      </c>
      <c r="I33" s="71">
        <v>-11920</v>
      </c>
      <c r="J33" s="71">
        <v>16360</v>
      </c>
      <c r="K33" s="71">
        <v>16360</v>
      </c>
      <c r="L33" s="71">
        <v>15430</v>
      </c>
      <c r="M33" s="71">
        <v>15430</v>
      </c>
      <c r="N33" s="71">
        <v>98</v>
      </c>
    </row>
    <row r="34" spans="1:14" x14ac:dyDescent="0.25">
      <c r="A34" t="s">
        <v>52</v>
      </c>
      <c r="C34" t="s">
        <v>48</v>
      </c>
      <c r="D34" t="s">
        <v>18</v>
      </c>
      <c r="E34" s="71">
        <v>43310</v>
      </c>
      <c r="F34" s="71">
        <v>460</v>
      </c>
      <c r="G34" s="71">
        <v>0</v>
      </c>
      <c r="H34" s="71">
        <v>0</v>
      </c>
      <c r="I34" s="71">
        <v>3860</v>
      </c>
      <c r="J34" s="71">
        <v>47630</v>
      </c>
      <c r="K34" s="71">
        <v>47630</v>
      </c>
      <c r="L34" s="71">
        <v>44920</v>
      </c>
      <c r="M34" s="71">
        <v>44920</v>
      </c>
      <c r="N34" s="71">
        <v>152</v>
      </c>
    </row>
    <row r="35" spans="1:14" x14ac:dyDescent="0.25">
      <c r="A35" t="s">
        <v>53</v>
      </c>
      <c r="C35" t="s">
        <v>48</v>
      </c>
      <c r="D35" t="s">
        <v>15</v>
      </c>
      <c r="E35" s="71">
        <v>31180</v>
      </c>
      <c r="F35" s="71">
        <v>330</v>
      </c>
      <c r="G35" s="71">
        <v>0</v>
      </c>
      <c r="H35" s="71">
        <v>0</v>
      </c>
      <c r="I35" s="71">
        <v>-7640</v>
      </c>
      <c r="J35" s="71">
        <v>23870</v>
      </c>
      <c r="K35" s="71">
        <v>23870</v>
      </c>
      <c r="L35" s="71">
        <v>22510</v>
      </c>
      <c r="M35" s="71">
        <v>22510</v>
      </c>
      <c r="N35" s="71">
        <v>110</v>
      </c>
    </row>
    <row r="36" spans="1:14" x14ac:dyDescent="0.25">
      <c r="A36" t="s">
        <v>54</v>
      </c>
      <c r="C36" t="s">
        <v>48</v>
      </c>
      <c r="D36" t="s">
        <v>15</v>
      </c>
      <c r="E36" s="71">
        <v>28780</v>
      </c>
      <c r="F36" s="71">
        <v>310</v>
      </c>
      <c r="G36" s="71">
        <v>0</v>
      </c>
      <c r="H36" s="71">
        <v>0</v>
      </c>
      <c r="I36" s="71">
        <v>-13250</v>
      </c>
      <c r="J36" s="71">
        <v>15840</v>
      </c>
      <c r="K36" s="71">
        <v>15840</v>
      </c>
      <c r="L36" s="71">
        <v>14940</v>
      </c>
      <c r="M36" s="71">
        <v>14940</v>
      </c>
      <c r="N36" s="71">
        <v>101</v>
      </c>
    </row>
    <row r="37" spans="1:14" x14ac:dyDescent="0.25">
      <c r="A37" t="s">
        <v>55</v>
      </c>
      <c r="C37" t="s">
        <v>48</v>
      </c>
      <c r="D37" t="s">
        <v>15</v>
      </c>
      <c r="E37" s="71">
        <v>29210</v>
      </c>
      <c r="F37" s="71">
        <v>310</v>
      </c>
      <c r="G37" s="71">
        <v>0</v>
      </c>
      <c r="H37" s="71">
        <v>0</v>
      </c>
      <c r="I37" s="71">
        <v>-10630</v>
      </c>
      <c r="J37" s="71">
        <v>18890</v>
      </c>
      <c r="K37" s="71">
        <v>18890</v>
      </c>
      <c r="L37" s="71">
        <v>17820</v>
      </c>
      <c r="M37" s="71">
        <v>17820</v>
      </c>
      <c r="N37" s="71">
        <v>103</v>
      </c>
    </row>
    <row r="38" spans="1:14" x14ac:dyDescent="0.25">
      <c r="A38" t="s">
        <v>56</v>
      </c>
      <c r="C38" t="s">
        <v>48</v>
      </c>
      <c r="D38" t="s">
        <v>15</v>
      </c>
      <c r="E38" s="71">
        <v>29860</v>
      </c>
      <c r="F38" s="71">
        <v>320</v>
      </c>
      <c r="G38" s="71">
        <v>0</v>
      </c>
      <c r="H38" s="71">
        <v>0</v>
      </c>
      <c r="I38" s="71">
        <v>-12200</v>
      </c>
      <c r="J38" s="71">
        <v>17980</v>
      </c>
      <c r="K38" s="71">
        <v>17980</v>
      </c>
      <c r="L38" s="71">
        <v>16960</v>
      </c>
      <c r="M38" s="71">
        <v>16960</v>
      </c>
      <c r="N38" s="71">
        <v>105</v>
      </c>
    </row>
    <row r="39" spans="1:14" x14ac:dyDescent="0.25">
      <c r="A39" t="s">
        <v>57</v>
      </c>
      <c r="C39" t="s">
        <v>48</v>
      </c>
      <c r="D39" t="s">
        <v>15</v>
      </c>
      <c r="E39" s="71">
        <v>54120</v>
      </c>
      <c r="F39" s="71">
        <v>580</v>
      </c>
      <c r="G39" s="71">
        <v>0</v>
      </c>
      <c r="H39" s="71">
        <v>0</v>
      </c>
      <c r="I39" s="71">
        <v>11530</v>
      </c>
      <c r="J39" s="71">
        <v>66230</v>
      </c>
      <c r="K39" s="71">
        <v>66230</v>
      </c>
      <c r="L39" s="71">
        <v>62460</v>
      </c>
      <c r="M39" s="71">
        <v>62460</v>
      </c>
      <c r="N39" s="71">
        <v>190</v>
      </c>
    </row>
    <row r="40" spans="1:14" x14ac:dyDescent="0.25">
      <c r="A40" t="s">
        <v>58</v>
      </c>
      <c r="C40" t="s">
        <v>48</v>
      </c>
      <c r="D40" t="s">
        <v>15</v>
      </c>
      <c r="E40" s="71">
        <v>34270</v>
      </c>
      <c r="F40" s="71">
        <v>370</v>
      </c>
      <c r="G40" s="71">
        <v>0</v>
      </c>
      <c r="H40" s="71">
        <v>0</v>
      </c>
      <c r="I40" s="71">
        <v>-40</v>
      </c>
      <c r="J40" s="71">
        <v>34600</v>
      </c>
      <c r="K40" s="71">
        <v>34600</v>
      </c>
      <c r="L40" s="71">
        <v>32630</v>
      </c>
      <c r="M40" s="71">
        <v>32630</v>
      </c>
      <c r="N40" s="71">
        <v>120</v>
      </c>
    </row>
    <row r="41" spans="1:14" x14ac:dyDescent="0.25">
      <c r="A41" t="s">
        <v>59</v>
      </c>
      <c r="C41" t="s">
        <v>48</v>
      </c>
      <c r="D41" t="s">
        <v>15</v>
      </c>
      <c r="E41" s="71">
        <v>32020</v>
      </c>
      <c r="F41" s="71">
        <v>340</v>
      </c>
      <c r="G41" s="71">
        <v>0</v>
      </c>
      <c r="H41" s="71">
        <v>0</v>
      </c>
      <c r="I41" s="71">
        <v>-8630</v>
      </c>
      <c r="J41" s="71">
        <v>23730</v>
      </c>
      <c r="K41" s="71">
        <v>23730</v>
      </c>
      <c r="L41" s="71">
        <v>22380</v>
      </c>
      <c r="M41" s="71">
        <v>22380</v>
      </c>
      <c r="N41" s="71">
        <v>112</v>
      </c>
    </row>
    <row r="42" spans="1:14" x14ac:dyDescent="0.25">
      <c r="A42" t="s">
        <v>60</v>
      </c>
      <c r="C42" t="s">
        <v>48</v>
      </c>
      <c r="D42" t="s">
        <v>15</v>
      </c>
      <c r="E42" s="71">
        <v>49070</v>
      </c>
      <c r="F42" s="71">
        <v>520</v>
      </c>
      <c r="G42" s="71">
        <v>0</v>
      </c>
      <c r="H42" s="71">
        <v>0</v>
      </c>
      <c r="I42" s="71">
        <v>4250</v>
      </c>
      <c r="J42" s="71">
        <v>53840</v>
      </c>
      <c r="K42" s="71">
        <v>53830</v>
      </c>
      <c r="L42" s="71">
        <v>50780</v>
      </c>
      <c r="M42" s="71">
        <v>54564</v>
      </c>
      <c r="N42" s="71">
        <v>172</v>
      </c>
    </row>
    <row r="43" spans="1:14" x14ac:dyDescent="0.25">
      <c r="A43" t="s">
        <v>61</v>
      </c>
      <c r="C43" t="s">
        <v>48</v>
      </c>
      <c r="D43" t="s">
        <v>15</v>
      </c>
      <c r="E43" s="71">
        <v>40370</v>
      </c>
      <c r="F43" s="71">
        <v>430</v>
      </c>
      <c r="G43" s="71">
        <v>0</v>
      </c>
      <c r="H43" s="71">
        <v>0</v>
      </c>
      <c r="I43" s="71">
        <v>13050</v>
      </c>
      <c r="J43" s="71">
        <v>53850</v>
      </c>
      <c r="K43" s="71">
        <v>59850</v>
      </c>
      <c r="L43" s="71">
        <v>50790</v>
      </c>
      <c r="M43" s="71">
        <v>50790</v>
      </c>
      <c r="N43" s="71">
        <v>142</v>
      </c>
    </row>
    <row r="44" spans="1:14" x14ac:dyDescent="0.25">
      <c r="A44" t="s">
        <v>62</v>
      </c>
      <c r="C44" t="s">
        <v>48</v>
      </c>
      <c r="D44" t="s">
        <v>15</v>
      </c>
      <c r="E44" s="71">
        <v>147000</v>
      </c>
      <c r="F44" s="71">
        <v>1570</v>
      </c>
      <c r="G44" s="71">
        <v>0</v>
      </c>
      <c r="H44" s="71">
        <v>0</v>
      </c>
      <c r="I44" s="71">
        <v>50960</v>
      </c>
      <c r="J44" s="71">
        <v>199530</v>
      </c>
      <c r="K44" s="71">
        <v>199530</v>
      </c>
      <c r="L44" s="71">
        <v>188180</v>
      </c>
      <c r="M44" s="71">
        <v>188180</v>
      </c>
      <c r="N44" s="71">
        <v>516</v>
      </c>
    </row>
    <row r="45" spans="1:14" x14ac:dyDescent="0.25">
      <c r="A45" t="s">
        <v>63</v>
      </c>
      <c r="C45" t="s">
        <v>48</v>
      </c>
      <c r="D45" t="s">
        <v>15</v>
      </c>
      <c r="E45" s="71">
        <v>105530</v>
      </c>
      <c r="F45" s="71">
        <v>1130</v>
      </c>
      <c r="G45" s="71">
        <v>0</v>
      </c>
      <c r="H45" s="71">
        <v>0</v>
      </c>
      <c r="I45" s="71">
        <v>6370</v>
      </c>
      <c r="J45" s="71">
        <v>113030</v>
      </c>
      <c r="K45" s="71">
        <v>113030</v>
      </c>
      <c r="L45" s="71">
        <v>106600</v>
      </c>
      <c r="M45" s="71">
        <v>106600</v>
      </c>
      <c r="N45" s="71">
        <v>371</v>
      </c>
    </row>
    <row r="46" spans="1:14" x14ac:dyDescent="0.25">
      <c r="A46" t="s">
        <v>64</v>
      </c>
      <c r="C46" t="s">
        <v>48</v>
      </c>
      <c r="D46" t="s">
        <v>15</v>
      </c>
      <c r="E46" s="71">
        <v>33710</v>
      </c>
      <c r="F46" s="71">
        <v>360</v>
      </c>
      <c r="G46" s="71">
        <v>0</v>
      </c>
      <c r="H46" s="71">
        <v>0</v>
      </c>
      <c r="I46" s="71">
        <v>-4830</v>
      </c>
      <c r="J46" s="71">
        <v>29240</v>
      </c>
      <c r="K46" s="71">
        <v>29240</v>
      </c>
      <c r="L46" s="71">
        <v>27580</v>
      </c>
      <c r="M46" s="71">
        <v>27580</v>
      </c>
      <c r="N46" s="71">
        <v>118</v>
      </c>
    </row>
    <row r="47" spans="1:14" x14ac:dyDescent="0.25">
      <c r="A47" t="s">
        <v>65</v>
      </c>
      <c r="C47" t="s">
        <v>48</v>
      </c>
      <c r="D47" t="s">
        <v>51</v>
      </c>
      <c r="E47" s="71">
        <v>30860</v>
      </c>
      <c r="F47" s="71">
        <v>330</v>
      </c>
      <c r="G47" s="71">
        <v>0</v>
      </c>
      <c r="H47" s="71">
        <v>0</v>
      </c>
      <c r="I47" s="71">
        <v>-14830</v>
      </c>
      <c r="J47" s="71">
        <v>16360</v>
      </c>
      <c r="K47" s="71">
        <v>20568</v>
      </c>
      <c r="L47" s="71">
        <v>15430</v>
      </c>
      <c r="M47" s="71">
        <v>15430</v>
      </c>
      <c r="N47" s="71">
        <v>108</v>
      </c>
    </row>
    <row r="48" spans="1:14" x14ac:dyDescent="0.25">
      <c r="A48" t="s">
        <v>66</v>
      </c>
      <c r="C48" t="s">
        <v>48</v>
      </c>
      <c r="D48" t="s">
        <v>15</v>
      </c>
      <c r="E48" s="71">
        <v>42560</v>
      </c>
      <c r="F48" s="71">
        <v>460</v>
      </c>
      <c r="G48" s="71">
        <v>0</v>
      </c>
      <c r="H48" s="71">
        <v>0</v>
      </c>
      <c r="I48" s="71">
        <v>-9320</v>
      </c>
      <c r="J48" s="71">
        <v>33700</v>
      </c>
      <c r="K48" s="71">
        <v>33700</v>
      </c>
      <c r="L48" s="71">
        <v>31780</v>
      </c>
      <c r="M48" s="71">
        <v>31780</v>
      </c>
      <c r="N48" s="71">
        <v>150</v>
      </c>
    </row>
    <row r="49" spans="1:16" x14ac:dyDescent="0.25">
      <c r="A49" t="s">
        <v>67</v>
      </c>
      <c r="C49" t="s">
        <v>48</v>
      </c>
      <c r="D49" t="s">
        <v>15</v>
      </c>
      <c r="E49" s="71">
        <v>38540</v>
      </c>
      <c r="F49" s="71">
        <v>410</v>
      </c>
      <c r="G49" s="71">
        <v>0</v>
      </c>
      <c r="H49" s="71">
        <v>0</v>
      </c>
      <c r="I49" s="71">
        <v>-8470</v>
      </c>
      <c r="J49" s="71">
        <v>30480</v>
      </c>
      <c r="K49" s="71">
        <v>30480</v>
      </c>
      <c r="L49" s="71">
        <v>28750</v>
      </c>
      <c r="M49" s="71">
        <v>28750</v>
      </c>
      <c r="N49" s="71">
        <v>135</v>
      </c>
    </row>
    <row r="50" spans="1:16" x14ac:dyDescent="0.25">
      <c r="A50" t="s">
        <v>68</v>
      </c>
      <c r="C50" t="s">
        <v>48</v>
      </c>
      <c r="D50" t="s">
        <v>15</v>
      </c>
      <c r="E50" s="71">
        <v>42400</v>
      </c>
      <c r="F50" s="71">
        <v>450</v>
      </c>
      <c r="G50" s="71">
        <v>0</v>
      </c>
      <c r="H50" s="71">
        <v>0</v>
      </c>
      <c r="I50" s="71">
        <v>-8200</v>
      </c>
      <c r="J50" s="71">
        <v>34650</v>
      </c>
      <c r="K50" s="71">
        <v>34650</v>
      </c>
      <c r="L50" s="71">
        <v>32680</v>
      </c>
      <c r="M50" s="71">
        <v>32680</v>
      </c>
      <c r="N50" s="71">
        <v>149</v>
      </c>
    </row>
    <row r="51" spans="1:16" x14ac:dyDescent="0.25">
      <c r="A51" t="s">
        <v>69</v>
      </c>
      <c r="C51" t="s">
        <v>48</v>
      </c>
      <c r="D51" t="s">
        <v>51</v>
      </c>
      <c r="E51" s="71">
        <v>68860</v>
      </c>
      <c r="F51" s="71">
        <v>740</v>
      </c>
      <c r="G51" s="71">
        <v>0</v>
      </c>
      <c r="H51" s="71">
        <v>0</v>
      </c>
      <c r="I51" s="71">
        <v>13880</v>
      </c>
      <c r="J51" s="71">
        <v>83480</v>
      </c>
      <c r="K51" s="71">
        <v>83480</v>
      </c>
      <c r="L51" s="71">
        <v>78730</v>
      </c>
      <c r="M51" s="71">
        <v>78730</v>
      </c>
      <c r="N51" s="71">
        <v>242</v>
      </c>
    </row>
    <row r="52" spans="1:16" x14ac:dyDescent="0.25">
      <c r="A52" t="s">
        <v>298</v>
      </c>
      <c r="C52" t="s">
        <v>48</v>
      </c>
      <c r="D52" t="s">
        <v>15</v>
      </c>
      <c r="E52" s="71">
        <v>17450</v>
      </c>
      <c r="F52" s="71">
        <v>190</v>
      </c>
      <c r="G52" s="71">
        <v>0</v>
      </c>
      <c r="H52" s="71">
        <v>0</v>
      </c>
      <c r="I52" s="71">
        <v>-6450</v>
      </c>
      <c r="J52" s="71">
        <v>11190</v>
      </c>
      <c r="K52" s="71">
        <v>11190</v>
      </c>
      <c r="L52" s="71">
        <v>10550</v>
      </c>
      <c r="M52" s="71" t="e">
        <v>#N/A</v>
      </c>
      <c r="N52" s="71">
        <v>61</v>
      </c>
    </row>
    <row r="53" spans="1:16" x14ac:dyDescent="0.25">
      <c r="A53" t="s">
        <v>72</v>
      </c>
      <c r="C53" t="s">
        <v>48</v>
      </c>
      <c r="D53" t="s">
        <v>15</v>
      </c>
      <c r="E53" s="71">
        <v>29880</v>
      </c>
      <c r="F53" s="71">
        <v>320</v>
      </c>
      <c r="G53" s="71">
        <v>0</v>
      </c>
      <c r="H53" s="71">
        <v>0</v>
      </c>
      <c r="I53" s="71">
        <v>-12020</v>
      </c>
      <c r="J53" s="71">
        <v>18180</v>
      </c>
      <c r="K53" s="71">
        <v>18180</v>
      </c>
      <c r="L53" s="71">
        <v>17150</v>
      </c>
      <c r="M53" s="71">
        <v>17150</v>
      </c>
      <c r="N53" s="71">
        <v>105</v>
      </c>
    </row>
    <row r="54" spans="1:16" x14ac:dyDescent="0.25">
      <c r="A54" t="s">
        <v>73</v>
      </c>
      <c r="C54" t="s">
        <v>48</v>
      </c>
      <c r="D54" t="s">
        <v>15</v>
      </c>
      <c r="E54" s="71">
        <v>29020</v>
      </c>
      <c r="F54" s="71">
        <v>310</v>
      </c>
      <c r="G54" s="71">
        <v>0</v>
      </c>
      <c r="H54" s="71">
        <v>0</v>
      </c>
      <c r="I54" s="71">
        <v>-13470</v>
      </c>
      <c r="J54" s="71">
        <v>15860</v>
      </c>
      <c r="K54" s="71">
        <v>15860</v>
      </c>
      <c r="L54" s="71">
        <v>14960</v>
      </c>
      <c r="M54" s="71">
        <v>14960</v>
      </c>
      <c r="N54" s="71">
        <v>102</v>
      </c>
    </row>
    <row r="55" spans="1:16" x14ac:dyDescent="0.25">
      <c r="A55" t="s">
        <v>74</v>
      </c>
      <c r="B55" t="s">
        <v>299</v>
      </c>
      <c r="C55" t="s">
        <v>48</v>
      </c>
      <c r="D55" t="s">
        <v>15</v>
      </c>
      <c r="E55" s="71">
        <v>29380</v>
      </c>
      <c r="F55" s="71">
        <v>310</v>
      </c>
      <c r="G55" s="71">
        <v>0</v>
      </c>
      <c r="H55" s="71">
        <v>0</v>
      </c>
      <c r="I55" s="71">
        <v>0</v>
      </c>
      <c r="J55" s="71">
        <v>29690</v>
      </c>
      <c r="K55" s="71">
        <v>29690</v>
      </c>
      <c r="L55" s="71">
        <v>0</v>
      </c>
      <c r="M55" s="71">
        <v>28000</v>
      </c>
      <c r="N55" s="71">
        <v>103</v>
      </c>
    </row>
    <row r="56" spans="1:16" x14ac:dyDescent="0.25">
      <c r="A56" t="s">
        <v>75</v>
      </c>
      <c r="C56" t="s">
        <v>48</v>
      </c>
      <c r="D56" t="s">
        <v>15</v>
      </c>
      <c r="E56" s="71">
        <v>25040</v>
      </c>
      <c r="F56" s="71">
        <v>270</v>
      </c>
      <c r="G56" s="71">
        <v>0</v>
      </c>
      <c r="H56" s="71">
        <v>0</v>
      </c>
      <c r="I56" s="71">
        <v>-14940</v>
      </c>
      <c r="J56" s="71">
        <v>10370</v>
      </c>
      <c r="K56" s="71">
        <v>10370</v>
      </c>
      <c r="L56" s="71">
        <v>9780</v>
      </c>
      <c r="M56" s="71">
        <v>9780</v>
      </c>
      <c r="N56" s="71">
        <v>88</v>
      </c>
    </row>
    <row r="57" spans="1:16" x14ac:dyDescent="0.25">
      <c r="A57" t="s">
        <v>76</v>
      </c>
      <c r="C57" t="s">
        <v>48</v>
      </c>
      <c r="D57" t="s">
        <v>15</v>
      </c>
      <c r="E57" s="71">
        <v>40510</v>
      </c>
      <c r="F57" s="71">
        <v>430</v>
      </c>
      <c r="G57" s="71">
        <v>0</v>
      </c>
      <c r="H57" s="71">
        <v>0</v>
      </c>
      <c r="I57" s="71">
        <v>-16460</v>
      </c>
      <c r="J57" s="71">
        <v>24480</v>
      </c>
      <c r="K57" s="71">
        <v>24480</v>
      </c>
      <c r="L57" s="71">
        <v>23090</v>
      </c>
      <c r="M57" s="71">
        <v>23090</v>
      </c>
      <c r="N57" s="71">
        <v>142</v>
      </c>
    </row>
    <row r="58" spans="1:16" x14ac:dyDescent="0.25">
      <c r="A58" t="s">
        <v>77</v>
      </c>
      <c r="C58" t="s">
        <v>48</v>
      </c>
      <c r="D58" t="s">
        <v>15</v>
      </c>
      <c r="E58" s="71">
        <v>56360</v>
      </c>
      <c r="F58" s="71">
        <v>600</v>
      </c>
      <c r="G58" s="71">
        <v>0</v>
      </c>
      <c r="H58" s="71">
        <v>0</v>
      </c>
      <c r="I58" s="71">
        <v>-1000</v>
      </c>
      <c r="J58" s="71">
        <v>55960</v>
      </c>
      <c r="K58" s="71">
        <v>100700</v>
      </c>
      <c r="L58" s="71">
        <v>52780</v>
      </c>
      <c r="M58" s="71">
        <v>52780</v>
      </c>
      <c r="N58" s="71">
        <v>198</v>
      </c>
    </row>
    <row r="59" spans="1:16" x14ac:dyDescent="0.25">
      <c r="A59" t="s">
        <v>78</v>
      </c>
      <c r="C59" t="s">
        <v>48</v>
      </c>
      <c r="D59" t="s">
        <v>15</v>
      </c>
      <c r="E59" s="71">
        <v>45860</v>
      </c>
      <c r="F59" s="71">
        <v>490</v>
      </c>
      <c r="G59" s="71">
        <v>0</v>
      </c>
      <c r="H59" s="71">
        <v>0</v>
      </c>
      <c r="I59" s="71">
        <v>1180</v>
      </c>
      <c r="J59" s="71">
        <v>47530</v>
      </c>
      <c r="K59" s="71">
        <v>47530</v>
      </c>
      <c r="L59" s="71">
        <v>44830</v>
      </c>
      <c r="M59" s="71">
        <v>44830</v>
      </c>
      <c r="N59" s="71">
        <v>161</v>
      </c>
      <c r="O59" s="72"/>
      <c r="P59" s="72"/>
    </row>
    <row r="60" spans="1:16" x14ac:dyDescent="0.25">
      <c r="A60" t="s">
        <v>79</v>
      </c>
      <c r="C60" t="s">
        <v>48</v>
      </c>
      <c r="D60" t="s">
        <v>15</v>
      </c>
      <c r="E60" s="71">
        <v>23640</v>
      </c>
      <c r="F60" s="71">
        <v>250</v>
      </c>
      <c r="G60" s="71">
        <v>0</v>
      </c>
      <c r="H60" s="71">
        <v>0</v>
      </c>
      <c r="I60" s="71">
        <v>-15420</v>
      </c>
      <c r="J60" s="71">
        <v>8470</v>
      </c>
      <c r="K60" s="71">
        <v>8470</v>
      </c>
      <c r="L60" s="71">
        <v>7993</v>
      </c>
      <c r="M60" s="71">
        <v>7993</v>
      </c>
      <c r="N60" s="71">
        <v>83</v>
      </c>
    </row>
    <row r="61" spans="1:16" x14ac:dyDescent="0.25">
      <c r="A61" t="s">
        <v>80</v>
      </c>
      <c r="C61" t="s">
        <v>48</v>
      </c>
      <c r="D61" t="s">
        <v>15</v>
      </c>
      <c r="E61" s="71">
        <v>23330</v>
      </c>
      <c r="F61" s="71">
        <v>250</v>
      </c>
      <c r="G61" s="71">
        <v>0</v>
      </c>
      <c r="H61" s="71">
        <v>0</v>
      </c>
      <c r="I61" s="71">
        <v>-12220</v>
      </c>
      <c r="J61" s="71">
        <v>11360</v>
      </c>
      <c r="K61" s="71">
        <v>11360</v>
      </c>
      <c r="L61" s="71">
        <v>10710</v>
      </c>
      <c r="M61" s="71">
        <v>10710</v>
      </c>
      <c r="N61" s="71">
        <v>82</v>
      </c>
    </row>
    <row r="62" spans="1:16" x14ac:dyDescent="0.25">
      <c r="A62" t="s">
        <v>81</v>
      </c>
      <c r="C62" t="s">
        <v>48</v>
      </c>
      <c r="D62" t="s">
        <v>15</v>
      </c>
      <c r="E62" s="71">
        <v>183050</v>
      </c>
      <c r="F62" s="71">
        <v>1960</v>
      </c>
      <c r="G62" s="71">
        <v>0</v>
      </c>
      <c r="H62" s="71">
        <v>0</v>
      </c>
      <c r="I62" s="71">
        <v>53350</v>
      </c>
      <c r="J62" s="71">
        <v>238360</v>
      </c>
      <c r="K62" s="71">
        <v>238360</v>
      </c>
      <c r="L62" s="71">
        <v>224800</v>
      </c>
      <c r="M62" s="71">
        <v>224800</v>
      </c>
      <c r="N62" s="71">
        <v>643</v>
      </c>
    </row>
    <row r="63" spans="1:16" x14ac:dyDescent="0.25">
      <c r="A63" t="s">
        <v>82</v>
      </c>
      <c r="C63" t="s">
        <v>48</v>
      </c>
      <c r="D63" t="s">
        <v>15</v>
      </c>
      <c r="E63" s="71">
        <v>80490</v>
      </c>
      <c r="F63" s="71">
        <v>860</v>
      </c>
      <c r="G63" s="71">
        <v>0</v>
      </c>
      <c r="H63" s="71">
        <v>0</v>
      </c>
      <c r="I63" s="71">
        <v>-4340</v>
      </c>
      <c r="J63" s="71">
        <v>77010</v>
      </c>
      <c r="K63" s="71">
        <v>77010</v>
      </c>
      <c r="L63" s="71">
        <v>72630</v>
      </c>
      <c r="M63" s="71">
        <v>72630</v>
      </c>
      <c r="N63" s="71">
        <v>283</v>
      </c>
    </row>
    <row r="64" spans="1:16" x14ac:dyDescent="0.25">
      <c r="A64" t="s">
        <v>83</v>
      </c>
      <c r="C64" t="s">
        <v>48</v>
      </c>
      <c r="D64" t="s">
        <v>15</v>
      </c>
      <c r="E64" s="71">
        <v>136460</v>
      </c>
      <c r="F64" s="71">
        <v>1460</v>
      </c>
      <c r="G64" s="71">
        <v>0</v>
      </c>
      <c r="H64" s="71">
        <v>0</v>
      </c>
      <c r="I64" s="71">
        <v>11760</v>
      </c>
      <c r="J64" s="71">
        <v>149680</v>
      </c>
      <c r="K64" s="71">
        <v>149680</v>
      </c>
      <c r="L64" s="71">
        <v>141170</v>
      </c>
      <c r="M64" s="71">
        <v>141170</v>
      </c>
      <c r="N64" s="71">
        <v>479</v>
      </c>
    </row>
    <row r="65" spans="1:14" x14ac:dyDescent="0.25">
      <c r="A65" t="s">
        <v>84</v>
      </c>
      <c r="C65" t="s">
        <v>48</v>
      </c>
      <c r="D65" t="s">
        <v>51</v>
      </c>
      <c r="E65" s="71">
        <v>99380</v>
      </c>
      <c r="F65" s="71">
        <v>1060</v>
      </c>
      <c r="G65" s="71">
        <v>0</v>
      </c>
      <c r="H65" s="71">
        <v>0</v>
      </c>
      <c r="I65" s="71">
        <v>6520</v>
      </c>
      <c r="J65" s="71">
        <v>106960</v>
      </c>
      <c r="K65" s="71">
        <v>106960</v>
      </c>
      <c r="L65" s="71">
        <v>100880</v>
      </c>
      <c r="M65" s="71">
        <v>100880</v>
      </c>
      <c r="N65" s="71">
        <v>349</v>
      </c>
    </row>
    <row r="66" spans="1:14" x14ac:dyDescent="0.25">
      <c r="A66" t="s">
        <v>85</v>
      </c>
      <c r="B66" t="s">
        <v>299</v>
      </c>
      <c r="C66" t="s">
        <v>48</v>
      </c>
      <c r="D66" t="s">
        <v>26</v>
      </c>
      <c r="E66" s="71">
        <v>40780</v>
      </c>
      <c r="F66" s="71">
        <v>440</v>
      </c>
      <c r="G66" s="71">
        <v>0</v>
      </c>
      <c r="H66" s="71">
        <v>0</v>
      </c>
      <c r="I66" s="71">
        <v>0</v>
      </c>
      <c r="J66" s="71">
        <v>41220</v>
      </c>
      <c r="K66" s="71">
        <v>41220</v>
      </c>
      <c r="L66" s="71">
        <v>0</v>
      </c>
      <c r="M66" s="71">
        <v>43360.799999999996</v>
      </c>
      <c r="N66" s="71">
        <v>143</v>
      </c>
    </row>
    <row r="67" spans="1:14" x14ac:dyDescent="0.25">
      <c r="A67" t="s">
        <v>86</v>
      </c>
      <c r="C67" t="s">
        <v>48</v>
      </c>
      <c r="D67" t="s">
        <v>15</v>
      </c>
      <c r="E67" s="71">
        <v>30540</v>
      </c>
      <c r="F67" s="71">
        <v>330</v>
      </c>
      <c r="G67" s="71">
        <v>0</v>
      </c>
      <c r="H67" s="71">
        <v>0</v>
      </c>
      <c r="I67" s="71">
        <v>-10800</v>
      </c>
      <c r="J67" s="71">
        <v>20070</v>
      </c>
      <c r="K67" s="71">
        <v>20070</v>
      </c>
      <c r="L67" s="71">
        <v>18930</v>
      </c>
      <c r="M67" s="71">
        <v>18930</v>
      </c>
      <c r="N67" s="71">
        <v>107</v>
      </c>
    </row>
    <row r="68" spans="1:14" x14ac:dyDescent="0.25">
      <c r="A68" t="s">
        <v>87</v>
      </c>
      <c r="C68" t="s">
        <v>48</v>
      </c>
      <c r="D68" t="s">
        <v>26</v>
      </c>
      <c r="E68" s="71">
        <v>32200</v>
      </c>
      <c r="F68" s="71">
        <v>340</v>
      </c>
      <c r="G68" s="71">
        <v>0</v>
      </c>
      <c r="H68" s="71">
        <v>0</v>
      </c>
      <c r="I68" s="71">
        <v>-8670</v>
      </c>
      <c r="J68" s="71">
        <v>23870</v>
      </c>
      <c r="K68" s="71">
        <v>23870</v>
      </c>
      <c r="L68" s="71">
        <v>22510</v>
      </c>
      <c r="M68" s="71">
        <v>22510</v>
      </c>
      <c r="N68" s="71">
        <v>113</v>
      </c>
    </row>
    <row r="69" spans="1:14" x14ac:dyDescent="0.25">
      <c r="A69" t="s">
        <v>88</v>
      </c>
      <c r="C69" t="s">
        <v>48</v>
      </c>
      <c r="D69" t="s">
        <v>18</v>
      </c>
      <c r="E69" s="71">
        <v>36850</v>
      </c>
      <c r="F69" s="71">
        <v>390</v>
      </c>
      <c r="G69" s="71">
        <v>0</v>
      </c>
      <c r="H69" s="71">
        <v>0</v>
      </c>
      <c r="I69" s="71">
        <v>-1390</v>
      </c>
      <c r="J69" s="71">
        <v>35850</v>
      </c>
      <c r="K69" s="71">
        <v>35850</v>
      </c>
      <c r="L69" s="71">
        <v>33810</v>
      </c>
      <c r="M69" s="71">
        <v>33810</v>
      </c>
      <c r="N69" s="71">
        <v>129</v>
      </c>
    </row>
    <row r="70" spans="1:14" x14ac:dyDescent="0.25">
      <c r="A70" t="s">
        <v>89</v>
      </c>
      <c r="C70" t="s">
        <v>48</v>
      </c>
      <c r="D70" t="s">
        <v>51</v>
      </c>
      <c r="E70" s="71">
        <v>73170</v>
      </c>
      <c r="F70" s="71">
        <v>780</v>
      </c>
      <c r="G70" s="71">
        <v>0</v>
      </c>
      <c r="H70" s="71">
        <v>0</v>
      </c>
      <c r="I70" s="71">
        <v>-10150</v>
      </c>
      <c r="J70" s="71">
        <v>63800</v>
      </c>
      <c r="K70" s="71">
        <v>63800</v>
      </c>
      <c r="L70" s="71">
        <v>60170</v>
      </c>
      <c r="M70" s="71">
        <v>60170</v>
      </c>
      <c r="N70" s="71">
        <v>257</v>
      </c>
    </row>
    <row r="71" spans="1:14" x14ac:dyDescent="0.25">
      <c r="A71" t="s">
        <v>90</v>
      </c>
      <c r="C71" t="s">
        <v>48</v>
      </c>
      <c r="D71" t="s">
        <v>15</v>
      </c>
      <c r="E71" s="71">
        <v>30130</v>
      </c>
      <c r="F71" s="71">
        <v>320</v>
      </c>
      <c r="G71" s="71">
        <v>0</v>
      </c>
      <c r="H71" s="71">
        <v>0</v>
      </c>
      <c r="I71" s="71">
        <v>-12270</v>
      </c>
      <c r="J71" s="71">
        <v>18180</v>
      </c>
      <c r="K71" s="71">
        <v>18180</v>
      </c>
      <c r="L71" s="71">
        <v>17150</v>
      </c>
      <c r="M71" s="71">
        <v>17150</v>
      </c>
      <c r="N71" s="71">
        <v>106</v>
      </c>
    </row>
    <row r="72" spans="1:14" x14ac:dyDescent="0.25">
      <c r="A72" t="s">
        <v>91</v>
      </c>
      <c r="C72" t="s">
        <v>48</v>
      </c>
      <c r="D72" t="s">
        <v>92</v>
      </c>
      <c r="E72" s="71">
        <v>101760</v>
      </c>
      <c r="F72" s="71">
        <v>1090</v>
      </c>
      <c r="G72" s="71">
        <v>0</v>
      </c>
      <c r="H72" s="71">
        <v>0</v>
      </c>
      <c r="I72" s="71">
        <v>45860</v>
      </c>
      <c r="J72" s="71">
        <v>148710</v>
      </c>
      <c r="K72" s="71">
        <v>154176</v>
      </c>
      <c r="L72" s="71">
        <v>140250</v>
      </c>
      <c r="M72" s="71">
        <v>140250</v>
      </c>
      <c r="N72" s="71">
        <v>358</v>
      </c>
    </row>
    <row r="73" spans="1:14" x14ac:dyDescent="0.25">
      <c r="A73" t="s">
        <v>93</v>
      </c>
      <c r="C73" t="s">
        <v>48</v>
      </c>
      <c r="D73" t="s">
        <v>26</v>
      </c>
      <c r="E73" s="71">
        <v>231050</v>
      </c>
      <c r="F73" s="71">
        <v>2470</v>
      </c>
      <c r="G73" s="71">
        <v>0</v>
      </c>
      <c r="H73" s="71">
        <v>0</v>
      </c>
      <c r="I73" s="71">
        <v>57630</v>
      </c>
      <c r="J73" s="71">
        <v>291150</v>
      </c>
      <c r="K73" s="71">
        <v>291150</v>
      </c>
      <c r="L73" s="71">
        <v>274590</v>
      </c>
      <c r="M73" s="71">
        <v>291090</v>
      </c>
      <c r="N73" s="71">
        <v>812</v>
      </c>
    </row>
    <row r="74" spans="1:14" x14ac:dyDescent="0.25">
      <c r="A74" t="s">
        <v>94</v>
      </c>
      <c r="C74" t="s">
        <v>48</v>
      </c>
      <c r="D74" t="s">
        <v>15</v>
      </c>
      <c r="E74" s="71">
        <v>32740</v>
      </c>
      <c r="F74" s="71">
        <v>350</v>
      </c>
      <c r="G74" s="71">
        <v>0</v>
      </c>
      <c r="H74" s="71">
        <v>0</v>
      </c>
      <c r="I74" s="71">
        <v>-6910</v>
      </c>
      <c r="J74" s="71">
        <v>26180</v>
      </c>
      <c r="K74" s="71">
        <v>26180</v>
      </c>
      <c r="L74" s="71">
        <v>24690</v>
      </c>
      <c r="M74" s="71">
        <v>24690</v>
      </c>
      <c r="N74" s="71">
        <v>115</v>
      </c>
    </row>
    <row r="75" spans="1:14" x14ac:dyDescent="0.25">
      <c r="A75" t="s">
        <v>95</v>
      </c>
      <c r="C75" t="s">
        <v>48</v>
      </c>
      <c r="D75" t="s">
        <v>15</v>
      </c>
      <c r="E75" s="71">
        <v>60440</v>
      </c>
      <c r="F75" s="71">
        <v>650</v>
      </c>
      <c r="G75" s="71">
        <v>0</v>
      </c>
      <c r="H75" s="71">
        <v>0</v>
      </c>
      <c r="I75" s="71">
        <v>8070</v>
      </c>
      <c r="J75" s="71">
        <v>69160</v>
      </c>
      <c r="K75" s="71">
        <v>69160</v>
      </c>
      <c r="L75" s="71">
        <v>65230</v>
      </c>
      <c r="M75" s="71">
        <v>65230</v>
      </c>
      <c r="N75" s="71">
        <v>212</v>
      </c>
    </row>
    <row r="76" spans="1:14" x14ac:dyDescent="0.25">
      <c r="A76" t="s">
        <v>96</v>
      </c>
      <c r="B76" t="s">
        <v>299</v>
      </c>
      <c r="C76" t="s">
        <v>48</v>
      </c>
      <c r="D76" t="s">
        <v>15</v>
      </c>
      <c r="E76" s="71">
        <v>31480</v>
      </c>
      <c r="F76" s="71">
        <v>340</v>
      </c>
      <c r="G76" s="71">
        <v>0</v>
      </c>
      <c r="H76" s="71">
        <v>0</v>
      </c>
      <c r="I76" s="71">
        <v>0</v>
      </c>
      <c r="J76" s="71">
        <v>31820</v>
      </c>
      <c r="K76" s="71">
        <v>42111</v>
      </c>
      <c r="L76" s="71">
        <v>0</v>
      </c>
      <c r="M76" s="71">
        <v>30000</v>
      </c>
      <c r="N76" s="71">
        <v>111</v>
      </c>
    </row>
    <row r="77" spans="1:14" x14ac:dyDescent="0.25">
      <c r="A77" t="s">
        <v>98</v>
      </c>
      <c r="C77" t="s">
        <v>48</v>
      </c>
      <c r="D77" t="s">
        <v>15</v>
      </c>
      <c r="E77" s="71">
        <v>27740</v>
      </c>
      <c r="F77" s="71">
        <v>300</v>
      </c>
      <c r="G77" s="71">
        <v>0</v>
      </c>
      <c r="H77" s="71">
        <v>0</v>
      </c>
      <c r="I77" s="71">
        <v>-9860</v>
      </c>
      <c r="J77" s="71">
        <v>18180</v>
      </c>
      <c r="K77" s="71">
        <v>18180</v>
      </c>
      <c r="L77" s="71">
        <v>17150</v>
      </c>
      <c r="M77" s="71">
        <v>17150</v>
      </c>
      <c r="N77" s="71">
        <v>97</v>
      </c>
    </row>
    <row r="78" spans="1:14" x14ac:dyDescent="0.25">
      <c r="A78" t="s">
        <v>99</v>
      </c>
      <c r="C78" t="s">
        <v>48</v>
      </c>
      <c r="D78" t="s">
        <v>18</v>
      </c>
      <c r="E78" s="71">
        <v>33240</v>
      </c>
      <c r="F78" s="71">
        <v>360</v>
      </c>
      <c r="G78" s="71">
        <v>0</v>
      </c>
      <c r="H78" s="71">
        <v>0</v>
      </c>
      <c r="I78" s="71">
        <v>-4940</v>
      </c>
      <c r="J78" s="71">
        <v>28660</v>
      </c>
      <c r="K78" s="71">
        <v>28660</v>
      </c>
      <c r="L78" s="71">
        <v>27030</v>
      </c>
      <c r="M78" s="71">
        <v>27030</v>
      </c>
      <c r="N78" s="71">
        <v>117</v>
      </c>
    </row>
    <row r="79" spans="1:14" x14ac:dyDescent="0.25">
      <c r="A79" t="s">
        <v>100</v>
      </c>
      <c r="C79" t="s">
        <v>48</v>
      </c>
      <c r="D79" t="s">
        <v>15</v>
      </c>
      <c r="E79" s="71">
        <v>113310</v>
      </c>
      <c r="F79" s="71">
        <v>1210</v>
      </c>
      <c r="G79" s="71">
        <v>0</v>
      </c>
      <c r="H79" s="71">
        <v>0</v>
      </c>
      <c r="I79" s="71">
        <v>9130</v>
      </c>
      <c r="J79" s="71">
        <v>123650</v>
      </c>
      <c r="K79" s="71">
        <v>123650</v>
      </c>
      <c r="L79" s="71">
        <v>116620</v>
      </c>
      <c r="M79" s="71">
        <v>116620</v>
      </c>
      <c r="N79" s="71">
        <v>398</v>
      </c>
    </row>
    <row r="80" spans="1:14" x14ac:dyDescent="0.25">
      <c r="A80" t="s">
        <v>101</v>
      </c>
      <c r="C80" t="s">
        <v>48</v>
      </c>
      <c r="D80" t="s">
        <v>15</v>
      </c>
      <c r="E80" s="71">
        <v>97210</v>
      </c>
      <c r="F80" s="71">
        <v>1040</v>
      </c>
      <c r="G80" s="71">
        <v>0</v>
      </c>
      <c r="H80" s="71">
        <v>0</v>
      </c>
      <c r="I80" s="71">
        <v>19150</v>
      </c>
      <c r="J80" s="71">
        <v>117400</v>
      </c>
      <c r="K80" s="71">
        <v>117400</v>
      </c>
      <c r="L80" s="71">
        <v>110720</v>
      </c>
      <c r="M80" s="71">
        <v>110720</v>
      </c>
      <c r="N80" s="71">
        <v>342</v>
      </c>
    </row>
    <row r="81" spans="1:14" x14ac:dyDescent="0.25">
      <c r="A81" t="s">
        <v>102</v>
      </c>
      <c r="C81" t="s">
        <v>48</v>
      </c>
      <c r="D81" t="s">
        <v>15</v>
      </c>
      <c r="E81" s="71">
        <v>46730</v>
      </c>
      <c r="F81" s="71">
        <v>500</v>
      </c>
      <c r="G81" s="71">
        <v>0</v>
      </c>
      <c r="H81" s="71">
        <v>0</v>
      </c>
      <c r="I81" s="71">
        <v>-8430</v>
      </c>
      <c r="J81" s="71">
        <v>38800</v>
      </c>
      <c r="K81" s="71">
        <v>40800</v>
      </c>
      <c r="L81" s="71">
        <v>36590</v>
      </c>
      <c r="M81" s="71">
        <v>36590</v>
      </c>
      <c r="N81" s="71">
        <v>164</v>
      </c>
    </row>
    <row r="82" spans="1:14" x14ac:dyDescent="0.25">
      <c r="A82" t="s">
        <v>103</v>
      </c>
      <c r="C82" t="s">
        <v>48</v>
      </c>
      <c r="D82" t="s">
        <v>15</v>
      </c>
      <c r="E82" s="71">
        <v>36040</v>
      </c>
      <c r="F82" s="71">
        <v>390</v>
      </c>
      <c r="G82" s="71">
        <v>0</v>
      </c>
      <c r="H82" s="71">
        <v>0</v>
      </c>
      <c r="I82" s="71">
        <v>-6140</v>
      </c>
      <c r="J82" s="71">
        <v>30290</v>
      </c>
      <c r="K82" s="71">
        <v>30290</v>
      </c>
      <c r="L82" s="71">
        <v>28570</v>
      </c>
      <c r="M82" s="71">
        <v>28570</v>
      </c>
      <c r="N82" s="71">
        <v>127</v>
      </c>
    </row>
    <row r="83" spans="1:14" x14ac:dyDescent="0.25">
      <c r="A83" t="s">
        <v>104</v>
      </c>
      <c r="C83" t="s">
        <v>48</v>
      </c>
      <c r="D83" t="s">
        <v>15</v>
      </c>
      <c r="E83" s="71">
        <v>23070</v>
      </c>
      <c r="F83" s="71">
        <v>250</v>
      </c>
      <c r="G83" s="71">
        <v>0</v>
      </c>
      <c r="H83" s="71">
        <v>0</v>
      </c>
      <c r="I83" s="71">
        <v>-19370</v>
      </c>
      <c r="J83" s="71">
        <v>3950</v>
      </c>
      <c r="K83" s="71">
        <v>3950</v>
      </c>
      <c r="L83" s="71">
        <v>3730</v>
      </c>
      <c r="M83" s="71">
        <v>3730</v>
      </c>
      <c r="N83" s="71">
        <v>81</v>
      </c>
    </row>
    <row r="84" spans="1:14" x14ac:dyDescent="0.25">
      <c r="A84" t="s">
        <v>105</v>
      </c>
      <c r="C84" t="s">
        <v>48</v>
      </c>
      <c r="D84" t="s">
        <v>15</v>
      </c>
      <c r="E84" s="71">
        <v>82910</v>
      </c>
      <c r="F84" s="71">
        <v>890</v>
      </c>
      <c r="G84" s="71">
        <v>0</v>
      </c>
      <c r="H84" s="71">
        <v>0</v>
      </c>
      <c r="I84" s="71">
        <v>19950</v>
      </c>
      <c r="J84" s="71">
        <v>103750</v>
      </c>
      <c r="K84" s="71">
        <v>103750</v>
      </c>
      <c r="L84" s="71">
        <v>97850</v>
      </c>
      <c r="M84" s="71">
        <v>97850</v>
      </c>
      <c r="N84" s="71">
        <v>291</v>
      </c>
    </row>
    <row r="85" spans="1:14" x14ac:dyDescent="0.25">
      <c r="A85" t="s">
        <v>106</v>
      </c>
      <c r="C85" t="s">
        <v>48</v>
      </c>
      <c r="D85" t="s">
        <v>15</v>
      </c>
      <c r="E85" s="71">
        <v>31600</v>
      </c>
      <c r="F85" s="71">
        <v>340</v>
      </c>
      <c r="G85" s="71">
        <v>0</v>
      </c>
      <c r="H85" s="71">
        <v>0</v>
      </c>
      <c r="I85" s="71">
        <v>-12640</v>
      </c>
      <c r="J85" s="71">
        <v>19300</v>
      </c>
      <c r="K85" s="71">
        <v>22460</v>
      </c>
      <c r="L85" s="71">
        <v>18200</v>
      </c>
      <c r="M85" s="71">
        <v>18200</v>
      </c>
      <c r="N85" s="71">
        <v>111</v>
      </c>
    </row>
    <row r="86" spans="1:14" x14ac:dyDescent="0.25">
      <c r="A86" t="s">
        <v>107</v>
      </c>
      <c r="C86" t="s">
        <v>108</v>
      </c>
      <c r="D86" t="s">
        <v>109</v>
      </c>
      <c r="E86" s="71">
        <v>54130</v>
      </c>
      <c r="F86" s="71">
        <v>-5770</v>
      </c>
      <c r="G86" s="71">
        <v>0</v>
      </c>
      <c r="H86" s="71">
        <v>0</v>
      </c>
      <c r="I86" s="71">
        <v>5670</v>
      </c>
      <c r="J86" s="71">
        <v>54030</v>
      </c>
      <c r="K86" s="71">
        <v>54030</v>
      </c>
      <c r="L86" s="71">
        <v>50970</v>
      </c>
      <c r="M86" s="71">
        <v>50970</v>
      </c>
      <c r="N86" s="71">
        <v>365</v>
      </c>
    </row>
    <row r="87" spans="1:14" x14ac:dyDescent="0.25">
      <c r="A87" t="s">
        <v>110</v>
      </c>
      <c r="C87" t="s">
        <v>108</v>
      </c>
      <c r="D87" t="s">
        <v>109</v>
      </c>
      <c r="E87" s="71">
        <v>42200</v>
      </c>
      <c r="F87" s="71">
        <v>-4500</v>
      </c>
      <c r="G87" s="71">
        <v>0</v>
      </c>
      <c r="H87" s="71">
        <v>0</v>
      </c>
      <c r="I87" s="71">
        <v>-10970</v>
      </c>
      <c r="J87" s="71">
        <v>26730</v>
      </c>
      <c r="K87" s="71">
        <v>26730</v>
      </c>
      <c r="L87" s="71">
        <v>25210</v>
      </c>
      <c r="M87" s="71">
        <v>25210</v>
      </c>
      <c r="N87" s="71">
        <v>284</v>
      </c>
    </row>
    <row r="88" spans="1:14" x14ac:dyDescent="0.25">
      <c r="A88" t="s">
        <v>111</v>
      </c>
      <c r="C88" t="s">
        <v>108</v>
      </c>
      <c r="D88" t="s">
        <v>15</v>
      </c>
      <c r="E88" s="71">
        <v>64830</v>
      </c>
      <c r="F88" s="71">
        <v>-6910</v>
      </c>
      <c r="G88" s="71">
        <v>0</v>
      </c>
      <c r="H88" s="71">
        <v>0</v>
      </c>
      <c r="I88" s="71">
        <v>9220</v>
      </c>
      <c r="J88" s="71">
        <v>67140</v>
      </c>
      <c r="K88" s="71">
        <v>67140</v>
      </c>
      <c r="L88" s="71">
        <v>63330</v>
      </c>
      <c r="M88" s="71">
        <v>63330</v>
      </c>
      <c r="N88" s="71">
        <v>437</v>
      </c>
    </row>
    <row r="89" spans="1:14" x14ac:dyDescent="0.25">
      <c r="A89" t="s">
        <v>112</v>
      </c>
      <c r="C89" t="s">
        <v>108</v>
      </c>
      <c r="D89" t="s">
        <v>109</v>
      </c>
      <c r="E89" s="71">
        <v>42750</v>
      </c>
      <c r="F89" s="71">
        <v>-4560</v>
      </c>
      <c r="G89" s="71">
        <v>0</v>
      </c>
      <c r="H89" s="71">
        <v>0</v>
      </c>
      <c r="I89" s="71">
        <v>-10250</v>
      </c>
      <c r="J89" s="71">
        <v>27940</v>
      </c>
      <c r="K89" s="71">
        <v>27940</v>
      </c>
      <c r="L89" s="71">
        <v>26360</v>
      </c>
      <c r="M89" s="71">
        <v>26860</v>
      </c>
      <c r="N89" s="71">
        <v>288</v>
      </c>
    </row>
    <row r="90" spans="1:14" x14ac:dyDescent="0.25">
      <c r="A90" t="s">
        <v>113</v>
      </c>
      <c r="C90" t="s">
        <v>108</v>
      </c>
      <c r="D90" t="s">
        <v>51</v>
      </c>
      <c r="E90" s="71">
        <v>52680</v>
      </c>
      <c r="F90" s="71">
        <v>-5620</v>
      </c>
      <c r="G90" s="71">
        <v>0</v>
      </c>
      <c r="H90" s="71">
        <v>0</v>
      </c>
      <c r="I90" s="71">
        <v>-4500</v>
      </c>
      <c r="J90" s="71">
        <v>42560</v>
      </c>
      <c r="K90" s="71">
        <v>42560</v>
      </c>
      <c r="L90" s="71">
        <v>40150</v>
      </c>
      <c r="M90" s="71">
        <v>40150</v>
      </c>
      <c r="N90" s="71">
        <v>355</v>
      </c>
    </row>
    <row r="91" spans="1:14" x14ac:dyDescent="0.25">
      <c r="A91" t="s">
        <v>114</v>
      </c>
      <c r="C91" t="s">
        <v>108</v>
      </c>
      <c r="D91" t="s">
        <v>51</v>
      </c>
      <c r="E91" s="71">
        <v>55890</v>
      </c>
      <c r="F91" s="71">
        <v>-5960</v>
      </c>
      <c r="G91" s="71">
        <v>0</v>
      </c>
      <c r="H91" s="71">
        <v>0</v>
      </c>
      <c r="I91" s="71">
        <v>2580</v>
      </c>
      <c r="J91" s="71">
        <v>52510</v>
      </c>
      <c r="K91" s="71">
        <v>52510</v>
      </c>
      <c r="L91" s="71">
        <v>49530</v>
      </c>
      <c r="M91" s="71">
        <v>49530</v>
      </c>
      <c r="N91" s="71">
        <v>376</v>
      </c>
    </row>
    <row r="92" spans="1:14" x14ac:dyDescent="0.25">
      <c r="A92" t="s">
        <v>115</v>
      </c>
      <c r="C92" t="s">
        <v>108</v>
      </c>
      <c r="D92" t="s">
        <v>51</v>
      </c>
      <c r="E92" s="71">
        <v>54500</v>
      </c>
      <c r="F92" s="71">
        <v>-5810</v>
      </c>
      <c r="G92" s="71">
        <v>0</v>
      </c>
      <c r="H92" s="71">
        <v>0</v>
      </c>
      <c r="I92" s="71">
        <v>6860</v>
      </c>
      <c r="J92" s="71">
        <v>55550</v>
      </c>
      <c r="K92" s="71">
        <v>55550</v>
      </c>
      <c r="L92" s="71">
        <v>52400</v>
      </c>
      <c r="M92" s="71">
        <v>52400</v>
      </c>
      <c r="N92" s="71">
        <v>367</v>
      </c>
    </row>
    <row r="93" spans="1:14" x14ac:dyDescent="0.25">
      <c r="A93" t="s">
        <v>116</v>
      </c>
      <c r="C93" t="s">
        <v>108</v>
      </c>
      <c r="D93" t="s">
        <v>51</v>
      </c>
      <c r="E93" s="71">
        <v>50000</v>
      </c>
      <c r="F93" s="71">
        <v>-5330</v>
      </c>
      <c r="G93" s="71">
        <v>0</v>
      </c>
      <c r="H93" s="71">
        <v>0</v>
      </c>
      <c r="I93" s="71">
        <v>-2730</v>
      </c>
      <c r="J93" s="71">
        <v>41940</v>
      </c>
      <c r="K93" s="71">
        <v>41940</v>
      </c>
      <c r="L93" s="71">
        <v>39560</v>
      </c>
      <c r="M93" s="71">
        <v>39560</v>
      </c>
      <c r="N93" s="71">
        <v>337</v>
      </c>
    </row>
    <row r="94" spans="1:14" x14ac:dyDescent="0.25">
      <c r="A94" t="s">
        <v>117</v>
      </c>
      <c r="C94" t="s">
        <v>108</v>
      </c>
      <c r="D94" t="s">
        <v>15</v>
      </c>
      <c r="E94" s="71">
        <v>58070</v>
      </c>
      <c r="F94" s="71">
        <v>-6190</v>
      </c>
      <c r="G94" s="71">
        <v>0</v>
      </c>
      <c r="H94" s="71">
        <v>0</v>
      </c>
      <c r="I94" s="71">
        <v>12320</v>
      </c>
      <c r="J94" s="71">
        <v>64200</v>
      </c>
      <c r="K94" s="71">
        <v>64200</v>
      </c>
      <c r="L94" s="71">
        <v>60560</v>
      </c>
      <c r="M94" s="71">
        <v>60560</v>
      </c>
      <c r="N94" s="71">
        <v>391</v>
      </c>
    </row>
    <row r="95" spans="1:14" x14ac:dyDescent="0.25">
      <c r="A95" t="s">
        <v>119</v>
      </c>
      <c r="C95" t="s">
        <v>108</v>
      </c>
      <c r="D95" t="s">
        <v>15</v>
      </c>
      <c r="E95" s="71">
        <v>43100</v>
      </c>
      <c r="F95" s="71">
        <v>-4600</v>
      </c>
      <c r="G95" s="71">
        <v>0</v>
      </c>
      <c r="H95" s="71">
        <v>0</v>
      </c>
      <c r="I95" s="71">
        <v>-800</v>
      </c>
      <c r="J95" s="71">
        <v>37700</v>
      </c>
      <c r="K95" s="71">
        <v>37700</v>
      </c>
      <c r="L95" s="71">
        <v>35560</v>
      </c>
      <c r="M95" s="71">
        <v>35560</v>
      </c>
      <c r="N95" s="71">
        <v>290</v>
      </c>
    </row>
    <row r="96" spans="1:14" x14ac:dyDescent="0.25">
      <c r="A96" t="s">
        <v>118</v>
      </c>
      <c r="C96" t="s">
        <v>108</v>
      </c>
      <c r="D96" t="s">
        <v>15</v>
      </c>
      <c r="E96" s="71">
        <v>58790</v>
      </c>
      <c r="F96" s="71">
        <v>-6270</v>
      </c>
      <c r="G96" s="71">
        <v>0</v>
      </c>
      <c r="H96" s="71">
        <v>0</v>
      </c>
      <c r="I96" s="71">
        <v>11830</v>
      </c>
      <c r="J96" s="71">
        <v>64350</v>
      </c>
      <c r="K96" s="71">
        <v>64350</v>
      </c>
      <c r="L96" s="71">
        <v>60700</v>
      </c>
      <c r="M96" s="71">
        <v>60700</v>
      </c>
      <c r="N96" s="71">
        <v>396</v>
      </c>
    </row>
    <row r="97" spans="1:14" x14ac:dyDescent="0.25">
      <c r="A97" t="s">
        <v>120</v>
      </c>
      <c r="C97" t="s">
        <v>108</v>
      </c>
      <c r="D97" t="s">
        <v>18</v>
      </c>
      <c r="E97" s="71">
        <v>48980</v>
      </c>
      <c r="F97" s="71">
        <v>-5220</v>
      </c>
      <c r="G97" s="71">
        <v>0</v>
      </c>
      <c r="H97" s="71">
        <v>0</v>
      </c>
      <c r="I97" s="71">
        <v>-11990</v>
      </c>
      <c r="J97" s="71">
        <v>31770</v>
      </c>
      <c r="K97" s="71">
        <v>31770</v>
      </c>
      <c r="L97" s="71">
        <v>29970</v>
      </c>
      <c r="M97" s="71">
        <v>29970</v>
      </c>
      <c r="N97" s="71">
        <v>330</v>
      </c>
    </row>
    <row r="98" spans="1:14" x14ac:dyDescent="0.25">
      <c r="A98" t="s">
        <v>122</v>
      </c>
      <c r="C98" t="s">
        <v>108</v>
      </c>
      <c r="D98" t="s">
        <v>18</v>
      </c>
      <c r="E98" s="71">
        <v>46140</v>
      </c>
      <c r="F98" s="71">
        <v>-4920</v>
      </c>
      <c r="G98" s="71">
        <v>0</v>
      </c>
      <c r="H98" s="71">
        <v>0</v>
      </c>
      <c r="I98" s="71">
        <v>-9910</v>
      </c>
      <c r="J98" s="71">
        <v>31310</v>
      </c>
      <c r="K98" s="71">
        <v>31310</v>
      </c>
      <c r="L98" s="71">
        <v>29530</v>
      </c>
      <c r="M98" s="71">
        <v>29530</v>
      </c>
      <c r="N98" s="71">
        <v>311</v>
      </c>
    </row>
    <row r="99" spans="1:14" x14ac:dyDescent="0.25">
      <c r="A99" t="s">
        <v>123</v>
      </c>
      <c r="C99" t="s">
        <v>108</v>
      </c>
      <c r="D99" t="s">
        <v>15</v>
      </c>
      <c r="E99" s="71">
        <v>66940</v>
      </c>
      <c r="F99" s="71">
        <v>-7140</v>
      </c>
      <c r="G99" s="71">
        <v>0</v>
      </c>
      <c r="H99" s="71">
        <v>0</v>
      </c>
      <c r="I99" s="71">
        <v>15670</v>
      </c>
      <c r="J99" s="71">
        <v>75470</v>
      </c>
      <c r="K99" s="71">
        <v>75470</v>
      </c>
      <c r="L99" s="71">
        <v>71190</v>
      </c>
      <c r="M99" s="71">
        <v>71190</v>
      </c>
      <c r="N99" s="71">
        <v>451</v>
      </c>
    </row>
    <row r="100" spans="1:14" x14ac:dyDescent="0.25">
      <c r="A100" t="s">
        <v>124</v>
      </c>
      <c r="C100" t="s">
        <v>108</v>
      </c>
      <c r="D100" t="s">
        <v>15</v>
      </c>
      <c r="E100" s="71">
        <v>58210</v>
      </c>
      <c r="F100" s="71">
        <v>-6210</v>
      </c>
      <c r="G100" s="71">
        <v>0</v>
      </c>
      <c r="H100" s="71">
        <v>0</v>
      </c>
      <c r="I100" s="71">
        <v>11650</v>
      </c>
      <c r="J100" s="71">
        <v>63650</v>
      </c>
      <c r="K100" s="71">
        <v>63650</v>
      </c>
      <c r="L100" s="71">
        <v>60040</v>
      </c>
      <c r="M100" s="71">
        <v>60040</v>
      </c>
      <c r="N100" s="71">
        <v>392</v>
      </c>
    </row>
    <row r="101" spans="1:14" x14ac:dyDescent="0.25">
      <c r="A101" t="s">
        <v>126</v>
      </c>
      <c r="C101" t="s">
        <v>108</v>
      </c>
      <c r="D101" t="s">
        <v>18</v>
      </c>
      <c r="E101" s="71">
        <v>47320</v>
      </c>
      <c r="F101" s="71">
        <v>-5050</v>
      </c>
      <c r="G101" s="71">
        <v>0</v>
      </c>
      <c r="H101" s="71">
        <v>0</v>
      </c>
      <c r="I101" s="71">
        <v>-6670</v>
      </c>
      <c r="J101" s="71">
        <v>35600</v>
      </c>
      <c r="K101" s="71">
        <v>35600</v>
      </c>
      <c r="L101" s="71">
        <v>33580</v>
      </c>
      <c r="M101" s="71">
        <v>33580</v>
      </c>
      <c r="N101" s="71">
        <v>319</v>
      </c>
    </row>
    <row r="102" spans="1:14" x14ac:dyDescent="0.25">
      <c r="A102" t="s">
        <v>127</v>
      </c>
      <c r="C102" t="s">
        <v>108</v>
      </c>
      <c r="D102" t="s">
        <v>15</v>
      </c>
      <c r="E102" s="71">
        <v>41900</v>
      </c>
      <c r="F102" s="71">
        <v>-4470</v>
      </c>
      <c r="G102" s="71">
        <v>0</v>
      </c>
      <c r="H102" s="71">
        <v>0</v>
      </c>
      <c r="I102" s="71">
        <v>-11840</v>
      </c>
      <c r="J102" s="71">
        <v>25590</v>
      </c>
      <c r="K102" s="71">
        <v>25590</v>
      </c>
      <c r="L102" s="71">
        <v>24140</v>
      </c>
      <c r="M102" s="71">
        <v>24140</v>
      </c>
      <c r="N102" s="71">
        <v>282</v>
      </c>
    </row>
    <row r="103" spans="1:14" x14ac:dyDescent="0.25">
      <c r="A103" t="s">
        <v>125</v>
      </c>
      <c r="B103" t="s">
        <v>300</v>
      </c>
      <c r="C103" t="s">
        <v>108</v>
      </c>
      <c r="D103" t="s">
        <v>18</v>
      </c>
      <c r="E103" s="71">
        <v>0</v>
      </c>
      <c r="F103" s="71">
        <v>-7530</v>
      </c>
      <c r="G103" s="71">
        <v>0</v>
      </c>
      <c r="H103" s="71">
        <v>0</v>
      </c>
      <c r="I103" s="71">
        <v>0</v>
      </c>
      <c r="J103" s="71">
        <v>0</v>
      </c>
      <c r="K103" s="71">
        <v>45000</v>
      </c>
      <c r="L103" s="71">
        <v>27750</v>
      </c>
      <c r="M103" s="71">
        <v>0</v>
      </c>
      <c r="N103" s="71">
        <v>476</v>
      </c>
    </row>
    <row r="104" spans="1:14" x14ac:dyDescent="0.25">
      <c r="A104" t="s">
        <v>128</v>
      </c>
      <c r="C104" t="s">
        <v>108</v>
      </c>
      <c r="D104" t="s">
        <v>109</v>
      </c>
      <c r="E104" s="71">
        <v>53920</v>
      </c>
      <c r="F104" s="71">
        <v>-5750</v>
      </c>
      <c r="G104" s="71">
        <v>0</v>
      </c>
      <c r="H104" s="71">
        <v>0</v>
      </c>
      <c r="I104" s="71">
        <v>5010</v>
      </c>
      <c r="J104" s="71">
        <v>53180</v>
      </c>
      <c r="K104" s="71">
        <v>53180</v>
      </c>
      <c r="L104" s="71">
        <v>50160</v>
      </c>
      <c r="M104" s="71">
        <v>50160</v>
      </c>
      <c r="N104" s="71">
        <v>363</v>
      </c>
    </row>
    <row r="105" spans="1:14" x14ac:dyDescent="0.25">
      <c r="A105" t="s">
        <v>129</v>
      </c>
      <c r="C105" t="s">
        <v>108</v>
      </c>
      <c r="D105" t="s">
        <v>15</v>
      </c>
      <c r="E105" s="71">
        <v>41800</v>
      </c>
      <c r="F105" s="71">
        <v>-4460</v>
      </c>
      <c r="G105" s="71">
        <v>0</v>
      </c>
      <c r="H105" s="71">
        <v>0</v>
      </c>
      <c r="I105" s="71">
        <v>-11140</v>
      </c>
      <c r="J105" s="71">
        <v>26200</v>
      </c>
      <c r="K105" s="71">
        <v>26200</v>
      </c>
      <c r="L105" s="71">
        <v>24710</v>
      </c>
      <c r="M105" s="71">
        <v>24710</v>
      </c>
      <c r="N105" s="71">
        <v>281</v>
      </c>
    </row>
    <row r="106" spans="1:14" x14ac:dyDescent="0.25">
      <c r="A106" t="s">
        <v>130</v>
      </c>
      <c r="C106" t="s">
        <v>131</v>
      </c>
      <c r="D106" t="s">
        <v>15</v>
      </c>
      <c r="E106" s="71">
        <v>403150</v>
      </c>
      <c r="F106" s="71">
        <v>14690</v>
      </c>
      <c r="G106" s="71">
        <v>113200</v>
      </c>
      <c r="H106" s="71">
        <v>0</v>
      </c>
      <c r="I106" s="71">
        <v>-4230</v>
      </c>
      <c r="J106" s="71">
        <v>526810</v>
      </c>
      <c r="K106" s="71">
        <v>526810</v>
      </c>
      <c r="L106" s="71">
        <v>497010</v>
      </c>
      <c r="M106" s="71">
        <v>497010</v>
      </c>
      <c r="N106" s="71">
        <v>6690</v>
      </c>
    </row>
    <row r="107" spans="1:14" x14ac:dyDescent="0.25">
      <c r="A107" t="s">
        <v>132</v>
      </c>
      <c r="B107" t="s">
        <v>133</v>
      </c>
      <c r="C107" t="s">
        <v>131</v>
      </c>
      <c r="D107" t="s">
        <v>15</v>
      </c>
      <c r="E107" s="71">
        <v>0</v>
      </c>
      <c r="F107" s="71">
        <v>0</v>
      </c>
      <c r="G107" s="71">
        <v>0</v>
      </c>
      <c r="H107" s="71">
        <v>0</v>
      </c>
      <c r="I107" s="71">
        <v>0</v>
      </c>
      <c r="J107" s="71">
        <v>0</v>
      </c>
      <c r="K107" s="71">
        <v>10000</v>
      </c>
      <c r="L107" s="71">
        <v>0</v>
      </c>
      <c r="M107" s="71">
        <v>10000</v>
      </c>
      <c r="N107" s="71">
        <v>0</v>
      </c>
    </row>
    <row r="108" spans="1:14" x14ac:dyDescent="0.25">
      <c r="A108" t="s">
        <v>134</v>
      </c>
      <c r="C108" t="s">
        <v>131</v>
      </c>
      <c r="D108" t="s">
        <v>15</v>
      </c>
      <c r="E108" s="71">
        <v>35570</v>
      </c>
      <c r="F108" s="71">
        <v>1300</v>
      </c>
      <c r="G108" s="71">
        <v>7590</v>
      </c>
      <c r="H108" s="71">
        <v>0</v>
      </c>
      <c r="I108" s="71">
        <v>-11100</v>
      </c>
      <c r="J108" s="71">
        <v>33360</v>
      </c>
      <c r="K108" s="71">
        <v>33360</v>
      </c>
      <c r="L108" s="71">
        <v>31470</v>
      </c>
      <c r="M108" s="71">
        <v>31470</v>
      </c>
      <c r="N108" s="71">
        <v>590</v>
      </c>
    </row>
    <row r="109" spans="1:14" x14ac:dyDescent="0.25">
      <c r="A109" t="s">
        <v>135</v>
      </c>
      <c r="C109" t="s">
        <v>131</v>
      </c>
      <c r="D109" t="s">
        <v>26</v>
      </c>
      <c r="E109" s="71">
        <v>318180</v>
      </c>
      <c r="F109" s="71">
        <v>11600</v>
      </c>
      <c r="G109" s="71">
        <v>98820</v>
      </c>
      <c r="H109" s="71">
        <v>0</v>
      </c>
      <c r="I109" s="71">
        <v>60420</v>
      </c>
      <c r="J109" s="71">
        <v>489020</v>
      </c>
      <c r="K109" s="71">
        <v>489020</v>
      </c>
      <c r="L109" s="71">
        <v>461360</v>
      </c>
      <c r="M109" s="71">
        <v>461360</v>
      </c>
      <c r="N109" s="71">
        <v>5280</v>
      </c>
    </row>
    <row r="110" spans="1:14" x14ac:dyDescent="0.25">
      <c r="A110" t="s">
        <v>136</v>
      </c>
      <c r="B110" t="s">
        <v>133</v>
      </c>
      <c r="C110" t="s">
        <v>131</v>
      </c>
      <c r="D110" t="s">
        <v>26</v>
      </c>
      <c r="E110" s="71">
        <v>0</v>
      </c>
      <c r="F110" s="71">
        <v>0</v>
      </c>
      <c r="G110" s="71">
        <v>0</v>
      </c>
      <c r="H110" s="71">
        <v>0</v>
      </c>
      <c r="I110" s="71">
        <v>0</v>
      </c>
      <c r="J110" s="71">
        <v>0</v>
      </c>
      <c r="K110" s="71">
        <v>12720</v>
      </c>
      <c r="L110" s="71">
        <v>0</v>
      </c>
      <c r="M110" s="71">
        <v>10000</v>
      </c>
      <c r="N110" s="71">
        <v>0</v>
      </c>
    </row>
    <row r="111" spans="1:14" x14ac:dyDescent="0.25">
      <c r="A111" t="s">
        <v>137</v>
      </c>
      <c r="C111" t="s">
        <v>131</v>
      </c>
      <c r="D111" t="s">
        <v>26</v>
      </c>
      <c r="E111" s="71">
        <v>35380</v>
      </c>
      <c r="F111" s="71">
        <v>1290</v>
      </c>
      <c r="G111" s="71">
        <v>7550</v>
      </c>
      <c r="H111" s="71">
        <v>0</v>
      </c>
      <c r="I111" s="71">
        <v>-10860</v>
      </c>
      <c r="J111" s="71">
        <v>33360</v>
      </c>
      <c r="K111" s="71">
        <v>35860</v>
      </c>
      <c r="L111" s="71">
        <v>31470</v>
      </c>
      <c r="M111" s="71">
        <v>31470</v>
      </c>
      <c r="N111" s="71">
        <v>587</v>
      </c>
    </row>
    <row r="112" spans="1:14" x14ac:dyDescent="0.25">
      <c r="A112" t="s">
        <v>138</v>
      </c>
      <c r="C112" t="s">
        <v>131</v>
      </c>
      <c r="D112" t="s">
        <v>15</v>
      </c>
      <c r="E112" s="71">
        <v>243450</v>
      </c>
      <c r="F112" s="71">
        <v>8870</v>
      </c>
      <c r="G112" s="71">
        <v>65690</v>
      </c>
      <c r="H112" s="71">
        <v>0</v>
      </c>
      <c r="I112" s="71">
        <v>-6110</v>
      </c>
      <c r="J112" s="71">
        <v>311900</v>
      </c>
      <c r="K112" s="71">
        <v>305900</v>
      </c>
      <c r="L112" s="71">
        <v>294260</v>
      </c>
      <c r="M112" s="71">
        <v>294260</v>
      </c>
      <c r="N112" s="71">
        <v>4040</v>
      </c>
    </row>
    <row r="113" spans="1:14" x14ac:dyDescent="0.25">
      <c r="A113" t="s">
        <v>139</v>
      </c>
      <c r="B113" t="s">
        <v>133</v>
      </c>
      <c r="C113" t="s">
        <v>131</v>
      </c>
      <c r="D113" t="s">
        <v>15</v>
      </c>
      <c r="E113" s="71">
        <v>0</v>
      </c>
      <c r="F113" s="71">
        <v>0</v>
      </c>
      <c r="G113" s="71">
        <v>0</v>
      </c>
      <c r="H113" s="71">
        <v>0</v>
      </c>
      <c r="I113" s="71">
        <v>0</v>
      </c>
      <c r="J113" s="71">
        <v>0</v>
      </c>
      <c r="K113" s="71">
        <v>6000</v>
      </c>
      <c r="L113" s="71">
        <v>0</v>
      </c>
      <c r="M113" s="71">
        <v>6700</v>
      </c>
      <c r="N113" s="71">
        <v>0</v>
      </c>
    </row>
    <row r="114" spans="1:14" x14ac:dyDescent="0.25">
      <c r="A114" t="s">
        <v>140</v>
      </c>
      <c r="C114" t="s">
        <v>131</v>
      </c>
      <c r="D114" t="s">
        <v>15</v>
      </c>
      <c r="E114" s="71">
        <v>35280</v>
      </c>
      <c r="F114" s="71">
        <v>1290</v>
      </c>
      <c r="G114" s="71">
        <v>7530</v>
      </c>
      <c r="H114" s="71">
        <v>0</v>
      </c>
      <c r="I114" s="71">
        <v>-10740</v>
      </c>
      <c r="J114" s="71">
        <v>33360</v>
      </c>
      <c r="K114" s="71">
        <v>33360</v>
      </c>
      <c r="L114" s="71">
        <v>31470</v>
      </c>
      <c r="M114" s="71">
        <v>31470</v>
      </c>
      <c r="N114" s="71">
        <v>585</v>
      </c>
    </row>
    <row r="115" spans="1:14" x14ac:dyDescent="0.25">
      <c r="A115" t="s">
        <v>141</v>
      </c>
      <c r="C115" t="s">
        <v>131</v>
      </c>
      <c r="D115" t="s">
        <v>51</v>
      </c>
      <c r="E115" s="71">
        <v>251690</v>
      </c>
      <c r="F115" s="71">
        <v>9170</v>
      </c>
      <c r="G115" s="71">
        <v>63850</v>
      </c>
      <c r="H115" s="71">
        <v>0</v>
      </c>
      <c r="I115" s="71">
        <v>-110</v>
      </c>
      <c r="J115" s="71">
        <v>324600</v>
      </c>
      <c r="K115" s="71">
        <v>324600</v>
      </c>
      <c r="L115" s="71">
        <v>306240</v>
      </c>
      <c r="M115" s="71">
        <v>310465</v>
      </c>
      <c r="N115" s="71">
        <v>4177</v>
      </c>
    </row>
    <row r="116" spans="1:14" x14ac:dyDescent="0.25">
      <c r="A116" t="s">
        <v>142</v>
      </c>
      <c r="B116" t="s">
        <v>133</v>
      </c>
      <c r="C116" t="s">
        <v>131</v>
      </c>
      <c r="D116" t="s">
        <v>51</v>
      </c>
      <c r="E116" s="71">
        <v>0</v>
      </c>
      <c r="F116" s="71">
        <v>0</v>
      </c>
      <c r="G116" s="71">
        <v>0</v>
      </c>
      <c r="H116" s="71">
        <v>0</v>
      </c>
      <c r="I116" s="71">
        <v>0</v>
      </c>
      <c r="J116" s="71">
        <v>0</v>
      </c>
      <c r="K116" s="71">
        <v>0</v>
      </c>
      <c r="L116" s="71">
        <v>0</v>
      </c>
      <c r="M116" s="71">
        <v>6500</v>
      </c>
      <c r="N116" s="71">
        <v>0</v>
      </c>
    </row>
    <row r="117" spans="1:14" x14ac:dyDescent="0.25">
      <c r="A117" t="s">
        <v>143</v>
      </c>
      <c r="C117" t="s">
        <v>131</v>
      </c>
      <c r="D117" t="s">
        <v>51</v>
      </c>
      <c r="E117" s="71">
        <v>35400</v>
      </c>
      <c r="F117" s="71">
        <v>1290</v>
      </c>
      <c r="G117" s="71">
        <v>7560</v>
      </c>
      <c r="H117" s="71">
        <v>0</v>
      </c>
      <c r="I117" s="71">
        <v>-10890</v>
      </c>
      <c r="J117" s="71">
        <v>33360</v>
      </c>
      <c r="K117" s="71">
        <v>33360</v>
      </c>
      <c r="L117" s="71">
        <v>31470</v>
      </c>
      <c r="M117" s="71">
        <v>31470</v>
      </c>
      <c r="N117" s="71">
        <v>587</v>
      </c>
    </row>
    <row r="118" spans="1:14" x14ac:dyDescent="0.25">
      <c r="A118" t="s">
        <v>144</v>
      </c>
      <c r="C118" t="s">
        <v>131</v>
      </c>
      <c r="D118" t="s">
        <v>15</v>
      </c>
      <c r="E118" s="71">
        <v>21210</v>
      </c>
      <c r="F118" s="71">
        <v>770</v>
      </c>
      <c r="G118" s="71">
        <v>0</v>
      </c>
      <c r="H118" s="71">
        <v>0</v>
      </c>
      <c r="I118" s="71">
        <v>-12650</v>
      </c>
      <c r="J118" s="71">
        <v>9330</v>
      </c>
      <c r="K118" s="71">
        <v>9330</v>
      </c>
      <c r="L118" s="71">
        <v>8800</v>
      </c>
      <c r="M118" s="71">
        <v>8800</v>
      </c>
      <c r="N118" s="71">
        <v>352</v>
      </c>
    </row>
    <row r="119" spans="1:14" x14ac:dyDescent="0.25">
      <c r="A119" t="s">
        <v>145</v>
      </c>
      <c r="C119" t="s">
        <v>131</v>
      </c>
      <c r="D119" t="s">
        <v>18</v>
      </c>
      <c r="E119" s="71">
        <v>23450</v>
      </c>
      <c r="F119" s="71">
        <v>850</v>
      </c>
      <c r="G119" s="71">
        <v>0</v>
      </c>
      <c r="H119" s="71">
        <v>0</v>
      </c>
      <c r="I119" s="71">
        <v>-14970</v>
      </c>
      <c r="J119" s="71">
        <v>9330</v>
      </c>
      <c r="K119" s="71">
        <v>9330</v>
      </c>
      <c r="L119" s="71">
        <v>8800</v>
      </c>
      <c r="M119" s="71">
        <v>2828</v>
      </c>
      <c r="N119" s="71">
        <v>389</v>
      </c>
    </row>
    <row r="120" spans="1:14" x14ac:dyDescent="0.25">
      <c r="A120" t="s">
        <v>146</v>
      </c>
      <c r="C120" t="s">
        <v>131</v>
      </c>
      <c r="D120" t="s">
        <v>15</v>
      </c>
      <c r="E120" s="71">
        <v>424200</v>
      </c>
      <c r="F120" s="71">
        <v>15460</v>
      </c>
      <c r="G120" s="71">
        <v>153080</v>
      </c>
      <c r="H120" s="71">
        <v>0</v>
      </c>
      <c r="I120" s="71">
        <v>130210</v>
      </c>
      <c r="J120" s="71">
        <v>722950</v>
      </c>
      <c r="K120" s="71">
        <v>722950</v>
      </c>
      <c r="L120" s="71">
        <v>682060</v>
      </c>
      <c r="M120" s="71">
        <v>682060</v>
      </c>
      <c r="N120" s="71">
        <v>7040</v>
      </c>
    </row>
    <row r="121" spans="1:14" x14ac:dyDescent="0.25">
      <c r="A121" t="s">
        <v>147</v>
      </c>
      <c r="B121" t="s">
        <v>133</v>
      </c>
      <c r="C121" t="s">
        <v>131</v>
      </c>
      <c r="D121" t="s">
        <v>15</v>
      </c>
      <c r="E121" s="71">
        <v>0</v>
      </c>
      <c r="F121" s="71">
        <v>0</v>
      </c>
      <c r="G121" s="71">
        <v>0</v>
      </c>
      <c r="H121" s="71">
        <v>0</v>
      </c>
      <c r="I121" s="71">
        <v>0</v>
      </c>
      <c r="J121" s="71">
        <v>0</v>
      </c>
      <c r="K121" s="71">
        <v>0</v>
      </c>
      <c r="L121" s="71">
        <v>0</v>
      </c>
      <c r="M121" s="71">
        <v>9000</v>
      </c>
      <c r="N121" s="71">
        <v>0</v>
      </c>
    </row>
    <row r="122" spans="1:14" x14ac:dyDescent="0.25">
      <c r="A122" t="s">
        <v>148</v>
      </c>
      <c r="C122" t="s">
        <v>131</v>
      </c>
      <c r="D122" t="s">
        <v>18</v>
      </c>
      <c r="E122" s="71">
        <v>35400</v>
      </c>
      <c r="F122" s="71">
        <v>1290</v>
      </c>
      <c r="G122" s="71">
        <v>7560</v>
      </c>
      <c r="H122" s="71">
        <v>0</v>
      </c>
      <c r="I122" s="71">
        <v>-10890</v>
      </c>
      <c r="J122" s="71">
        <v>33360</v>
      </c>
      <c r="K122" s="71">
        <v>33360</v>
      </c>
      <c r="L122" s="71">
        <v>31470</v>
      </c>
      <c r="M122" s="71">
        <v>31470</v>
      </c>
      <c r="N122" s="71">
        <v>587</v>
      </c>
    </row>
    <row r="123" spans="1:14" x14ac:dyDescent="0.25">
      <c r="A123" t="s">
        <v>149</v>
      </c>
      <c r="C123" t="s">
        <v>131</v>
      </c>
      <c r="D123" t="s">
        <v>18</v>
      </c>
      <c r="E123" s="71">
        <v>222070</v>
      </c>
      <c r="F123" s="71">
        <v>8090</v>
      </c>
      <c r="G123" s="71">
        <v>53480</v>
      </c>
      <c r="H123" s="71">
        <v>0</v>
      </c>
      <c r="I123" s="71">
        <v>-30510</v>
      </c>
      <c r="J123" s="71">
        <v>253130</v>
      </c>
      <c r="K123" s="71">
        <v>253130</v>
      </c>
      <c r="L123" s="71">
        <v>238810</v>
      </c>
      <c r="M123" s="71">
        <v>238810</v>
      </c>
      <c r="N123" s="71">
        <v>3685</v>
      </c>
    </row>
    <row r="124" spans="1:14" x14ac:dyDescent="0.25">
      <c r="A124" t="s">
        <v>150</v>
      </c>
      <c r="C124" t="s">
        <v>131</v>
      </c>
      <c r="D124" t="s">
        <v>15</v>
      </c>
      <c r="E124" s="71">
        <v>14660</v>
      </c>
      <c r="F124" s="71">
        <v>530</v>
      </c>
      <c r="G124" s="71">
        <v>0</v>
      </c>
      <c r="H124" s="71">
        <v>0</v>
      </c>
      <c r="I124" s="71">
        <v>-12780</v>
      </c>
      <c r="J124" s="71">
        <v>2410</v>
      </c>
      <c r="K124" s="71">
        <v>2410</v>
      </c>
      <c r="L124" s="71">
        <v>2270</v>
      </c>
      <c r="M124" s="71">
        <v>2270</v>
      </c>
      <c r="N124" s="71">
        <v>243</v>
      </c>
    </row>
    <row r="125" spans="1:14" x14ac:dyDescent="0.25">
      <c r="A125" t="s">
        <v>151</v>
      </c>
      <c r="C125" t="s">
        <v>131</v>
      </c>
      <c r="D125" t="s">
        <v>109</v>
      </c>
      <c r="E125" s="71">
        <v>18580</v>
      </c>
      <c r="F125" s="71">
        <v>680</v>
      </c>
      <c r="G125" s="71">
        <v>0</v>
      </c>
      <c r="H125" s="71">
        <v>0</v>
      </c>
      <c r="I125" s="71">
        <v>-15540</v>
      </c>
      <c r="J125" s="71">
        <v>3720</v>
      </c>
      <c r="K125" s="71">
        <v>5540</v>
      </c>
      <c r="L125" s="71">
        <v>3510</v>
      </c>
      <c r="M125" s="71">
        <v>5780</v>
      </c>
      <c r="N125" s="71">
        <v>308</v>
      </c>
    </row>
    <row r="126" spans="1:14" x14ac:dyDescent="0.25">
      <c r="A126" t="s">
        <v>152</v>
      </c>
      <c r="C126" t="s">
        <v>131</v>
      </c>
      <c r="D126" t="s">
        <v>15</v>
      </c>
      <c r="E126" s="71">
        <v>225260</v>
      </c>
      <c r="F126" s="71">
        <v>8210</v>
      </c>
      <c r="G126" s="71">
        <v>51220</v>
      </c>
      <c r="H126" s="71">
        <v>0</v>
      </c>
      <c r="I126" s="71">
        <v>-30650</v>
      </c>
      <c r="J126" s="71">
        <v>254040</v>
      </c>
      <c r="K126" s="71">
        <v>254040</v>
      </c>
      <c r="L126" s="71">
        <v>239670</v>
      </c>
      <c r="M126" s="71">
        <v>239670</v>
      </c>
      <c r="N126" s="71">
        <v>3738</v>
      </c>
    </row>
    <row r="127" spans="1:14" x14ac:dyDescent="0.25">
      <c r="A127" t="s">
        <v>259</v>
      </c>
      <c r="C127" t="s">
        <v>131</v>
      </c>
      <c r="D127" t="s">
        <v>15</v>
      </c>
      <c r="E127" s="71">
        <v>35050</v>
      </c>
      <c r="F127" s="71">
        <v>1280</v>
      </c>
      <c r="G127" s="71">
        <v>7480</v>
      </c>
      <c r="H127" s="71">
        <v>0</v>
      </c>
      <c r="I127" s="71">
        <v>-10450</v>
      </c>
      <c r="J127" s="71">
        <v>33360</v>
      </c>
      <c r="K127" s="71">
        <v>33360</v>
      </c>
      <c r="L127" s="71">
        <v>31470</v>
      </c>
      <c r="M127" s="71">
        <v>31470</v>
      </c>
      <c r="N127" s="71">
        <v>582</v>
      </c>
    </row>
    <row r="128" spans="1:14" x14ac:dyDescent="0.25">
      <c r="A128" t="s">
        <v>153</v>
      </c>
      <c r="C128" t="s">
        <v>131</v>
      </c>
      <c r="D128" t="s">
        <v>15</v>
      </c>
      <c r="E128" s="71">
        <v>283210</v>
      </c>
      <c r="F128" s="71">
        <v>10320</v>
      </c>
      <c r="G128" s="71">
        <v>78030</v>
      </c>
      <c r="H128" s="71">
        <v>0</v>
      </c>
      <c r="I128" s="71">
        <v>41160</v>
      </c>
      <c r="J128" s="71">
        <v>412720</v>
      </c>
      <c r="K128" s="71">
        <v>412720</v>
      </c>
      <c r="L128" s="71">
        <v>389370</v>
      </c>
      <c r="M128" s="71">
        <v>389370</v>
      </c>
      <c r="N128" s="71">
        <v>4700</v>
      </c>
    </row>
    <row r="129" spans="1:14" x14ac:dyDescent="0.25">
      <c r="A129" t="s">
        <v>154</v>
      </c>
      <c r="B129" t="s">
        <v>133</v>
      </c>
      <c r="C129" t="s">
        <v>131</v>
      </c>
      <c r="D129" t="s">
        <v>15</v>
      </c>
      <c r="E129" s="71">
        <v>0</v>
      </c>
      <c r="F129" s="71">
        <v>0</v>
      </c>
      <c r="G129" s="71">
        <v>0</v>
      </c>
      <c r="H129" s="71">
        <v>0</v>
      </c>
      <c r="I129" s="71">
        <v>0</v>
      </c>
      <c r="J129" s="71">
        <v>0</v>
      </c>
      <c r="K129" s="71" t="e">
        <v>#N/A</v>
      </c>
      <c r="L129" s="71">
        <v>0</v>
      </c>
      <c r="M129" s="71">
        <v>1100</v>
      </c>
      <c r="N129" s="71">
        <v>0</v>
      </c>
    </row>
    <row r="130" spans="1:14" x14ac:dyDescent="0.25">
      <c r="A130" t="s">
        <v>155</v>
      </c>
      <c r="C130" t="s">
        <v>131</v>
      </c>
      <c r="D130" t="s">
        <v>15</v>
      </c>
      <c r="E130" s="71">
        <v>35570</v>
      </c>
      <c r="F130" s="71">
        <v>1300</v>
      </c>
      <c r="G130" s="71">
        <v>7590</v>
      </c>
      <c r="H130" s="71">
        <v>0</v>
      </c>
      <c r="I130" s="71">
        <v>-11100</v>
      </c>
      <c r="J130" s="71">
        <v>33360</v>
      </c>
      <c r="K130" s="71">
        <v>33360</v>
      </c>
      <c r="L130" s="71">
        <v>31470</v>
      </c>
      <c r="M130" s="71">
        <v>31470</v>
      </c>
      <c r="N130" s="71">
        <v>590</v>
      </c>
    </row>
    <row r="131" spans="1:14" x14ac:dyDescent="0.25">
      <c r="A131" t="s">
        <v>156</v>
      </c>
      <c r="C131" t="s">
        <v>131</v>
      </c>
      <c r="D131" t="s">
        <v>15</v>
      </c>
      <c r="E131" s="71">
        <v>46710</v>
      </c>
      <c r="F131" s="71">
        <v>1700</v>
      </c>
      <c r="G131" s="71">
        <v>0</v>
      </c>
      <c r="H131" s="71">
        <v>0</v>
      </c>
      <c r="I131" s="71">
        <v>-16260</v>
      </c>
      <c r="J131" s="71">
        <v>32150</v>
      </c>
      <c r="K131" s="71">
        <v>32150</v>
      </c>
      <c r="L131" s="71">
        <v>30330</v>
      </c>
      <c r="M131" s="71">
        <v>30330</v>
      </c>
      <c r="N131" s="71">
        <v>775</v>
      </c>
    </row>
    <row r="132" spans="1:14" x14ac:dyDescent="0.25">
      <c r="A132" t="s">
        <v>157</v>
      </c>
      <c r="C132" t="s">
        <v>131</v>
      </c>
      <c r="D132" t="s">
        <v>51</v>
      </c>
      <c r="E132" s="71">
        <v>20950</v>
      </c>
      <c r="F132" s="71">
        <v>760</v>
      </c>
      <c r="G132" s="71">
        <v>0</v>
      </c>
      <c r="H132" s="71">
        <v>0</v>
      </c>
      <c r="I132" s="71">
        <v>-12390</v>
      </c>
      <c r="J132" s="71">
        <v>9320</v>
      </c>
      <c r="K132" s="71">
        <v>9320</v>
      </c>
      <c r="L132" s="71">
        <v>8790</v>
      </c>
      <c r="M132" s="71">
        <v>8790</v>
      </c>
      <c r="N132" s="71">
        <v>348</v>
      </c>
    </row>
    <row r="133" spans="1:14" x14ac:dyDescent="0.25">
      <c r="A133" t="s">
        <v>158</v>
      </c>
      <c r="C133" t="s">
        <v>131</v>
      </c>
      <c r="D133" t="s">
        <v>15</v>
      </c>
      <c r="E133" s="71">
        <v>304490</v>
      </c>
      <c r="F133" s="71">
        <v>11100</v>
      </c>
      <c r="G133" s="71">
        <v>82630</v>
      </c>
      <c r="H133" s="71">
        <v>0</v>
      </c>
      <c r="I133" s="71">
        <v>46140</v>
      </c>
      <c r="J133" s="71">
        <v>444360</v>
      </c>
      <c r="K133" s="71">
        <v>444360</v>
      </c>
      <c r="L133" s="71">
        <v>419220</v>
      </c>
      <c r="M133" s="71">
        <v>419220</v>
      </c>
      <c r="N133" s="71">
        <v>5053</v>
      </c>
    </row>
    <row r="134" spans="1:14" x14ac:dyDescent="0.25">
      <c r="A134" t="s">
        <v>159</v>
      </c>
      <c r="B134" t="s">
        <v>133</v>
      </c>
      <c r="C134" t="s">
        <v>131</v>
      </c>
      <c r="D134" t="s">
        <v>15</v>
      </c>
      <c r="E134" s="71">
        <v>0</v>
      </c>
      <c r="F134" s="71">
        <v>0</v>
      </c>
      <c r="G134" s="71">
        <v>0</v>
      </c>
      <c r="H134" s="71">
        <v>0</v>
      </c>
      <c r="I134" s="71">
        <v>0</v>
      </c>
      <c r="J134" s="71">
        <v>0</v>
      </c>
      <c r="K134" s="71">
        <v>7500</v>
      </c>
      <c r="L134" s="71">
        <v>0</v>
      </c>
      <c r="M134" s="71">
        <v>6990</v>
      </c>
      <c r="N134" s="71">
        <v>0</v>
      </c>
    </row>
    <row r="135" spans="1:14" x14ac:dyDescent="0.25">
      <c r="A135" t="s">
        <v>160</v>
      </c>
      <c r="C135" t="s">
        <v>131</v>
      </c>
      <c r="D135" t="s">
        <v>15</v>
      </c>
      <c r="E135" s="71">
        <v>35870</v>
      </c>
      <c r="F135" s="71">
        <v>1310</v>
      </c>
      <c r="G135" s="71">
        <v>7660</v>
      </c>
      <c r="H135" s="71">
        <v>0</v>
      </c>
      <c r="I135" s="71">
        <v>-11480</v>
      </c>
      <c r="J135" s="71">
        <v>33360</v>
      </c>
      <c r="K135" s="71">
        <v>33360</v>
      </c>
      <c r="L135" s="71">
        <v>31470</v>
      </c>
      <c r="M135" s="71">
        <v>31470</v>
      </c>
      <c r="N135" s="71">
        <v>595</v>
      </c>
    </row>
    <row r="136" spans="1:14" x14ac:dyDescent="0.25">
      <c r="A136" t="s">
        <v>161</v>
      </c>
      <c r="C136" t="s">
        <v>131</v>
      </c>
      <c r="D136" t="s">
        <v>15</v>
      </c>
      <c r="E136" s="71">
        <v>255670</v>
      </c>
      <c r="F136" s="71">
        <v>9320</v>
      </c>
      <c r="G136" s="71">
        <v>68990</v>
      </c>
      <c r="H136" s="71">
        <v>0</v>
      </c>
      <c r="I136" s="71">
        <v>21640</v>
      </c>
      <c r="J136" s="71">
        <v>355620</v>
      </c>
      <c r="K136" s="71">
        <v>355620</v>
      </c>
      <c r="L136" s="71">
        <v>335500</v>
      </c>
      <c r="M136" s="71">
        <v>335500</v>
      </c>
      <c r="N136" s="71">
        <v>4243</v>
      </c>
    </row>
    <row r="137" spans="1:14" x14ac:dyDescent="0.25">
      <c r="A137" t="s">
        <v>162</v>
      </c>
      <c r="B137" t="s">
        <v>133</v>
      </c>
      <c r="C137" t="s">
        <v>131</v>
      </c>
      <c r="D137" t="s">
        <v>15</v>
      </c>
      <c r="E137" s="71">
        <v>0</v>
      </c>
      <c r="F137" s="71">
        <v>0</v>
      </c>
      <c r="G137" s="71">
        <v>0</v>
      </c>
      <c r="H137" s="71">
        <v>0</v>
      </c>
      <c r="I137" s="71">
        <v>0</v>
      </c>
      <c r="J137" s="71">
        <v>0</v>
      </c>
      <c r="K137" s="71">
        <v>1200</v>
      </c>
      <c r="L137" s="71">
        <v>0</v>
      </c>
      <c r="M137" s="71">
        <v>1200</v>
      </c>
      <c r="N137" s="71">
        <v>0</v>
      </c>
    </row>
    <row r="138" spans="1:14" x14ac:dyDescent="0.25">
      <c r="A138" t="s">
        <v>163</v>
      </c>
      <c r="C138" t="s">
        <v>131</v>
      </c>
      <c r="D138" t="s">
        <v>15</v>
      </c>
      <c r="E138" s="71">
        <v>35590</v>
      </c>
      <c r="F138" s="71">
        <v>1300</v>
      </c>
      <c r="G138" s="71">
        <v>7600</v>
      </c>
      <c r="H138" s="71">
        <v>0</v>
      </c>
      <c r="I138" s="71">
        <v>-11130</v>
      </c>
      <c r="J138" s="71">
        <v>33360</v>
      </c>
      <c r="K138" s="71">
        <v>33360</v>
      </c>
      <c r="L138" s="71">
        <v>31470</v>
      </c>
      <c r="M138" s="71">
        <v>31470</v>
      </c>
      <c r="N138" s="71">
        <v>591</v>
      </c>
    </row>
    <row r="139" spans="1:14" x14ac:dyDescent="0.25">
      <c r="A139" t="s">
        <v>164</v>
      </c>
      <c r="C139" t="s">
        <v>131</v>
      </c>
      <c r="D139" t="s">
        <v>51</v>
      </c>
      <c r="E139" s="71">
        <v>247630</v>
      </c>
      <c r="F139" s="71">
        <v>9030</v>
      </c>
      <c r="G139" s="71">
        <v>65740</v>
      </c>
      <c r="H139" s="71">
        <v>0</v>
      </c>
      <c r="I139" s="71">
        <v>-2570</v>
      </c>
      <c r="J139" s="71">
        <v>319830</v>
      </c>
      <c r="K139" s="71">
        <v>319830</v>
      </c>
      <c r="L139" s="71">
        <v>301740</v>
      </c>
      <c r="M139" s="71">
        <v>301740</v>
      </c>
      <c r="N139" s="71">
        <v>4109</v>
      </c>
    </row>
    <row r="140" spans="1:14" x14ac:dyDescent="0.25">
      <c r="A140" t="s">
        <v>165</v>
      </c>
      <c r="B140" t="s">
        <v>133</v>
      </c>
      <c r="C140" t="s">
        <v>131</v>
      </c>
      <c r="D140" t="s">
        <v>51</v>
      </c>
      <c r="E140" s="71">
        <v>0</v>
      </c>
      <c r="F140" s="71">
        <v>0</v>
      </c>
      <c r="G140" s="71">
        <v>0</v>
      </c>
      <c r="H140" s="71">
        <v>0</v>
      </c>
      <c r="I140" s="71">
        <v>0</v>
      </c>
      <c r="J140" s="71">
        <v>0</v>
      </c>
      <c r="K140" s="71">
        <v>0</v>
      </c>
      <c r="L140" s="71">
        <v>0</v>
      </c>
      <c r="M140" s="71">
        <v>6500</v>
      </c>
      <c r="N140" s="71">
        <v>0</v>
      </c>
    </row>
    <row r="141" spans="1:14" x14ac:dyDescent="0.25">
      <c r="A141" t="s">
        <v>166</v>
      </c>
      <c r="C141" t="s">
        <v>131</v>
      </c>
      <c r="D141" t="s">
        <v>51</v>
      </c>
      <c r="E141" s="71">
        <v>35890</v>
      </c>
      <c r="F141" s="71">
        <v>1310</v>
      </c>
      <c r="G141" s="71">
        <v>7660</v>
      </c>
      <c r="H141" s="71">
        <v>0</v>
      </c>
      <c r="I141" s="71">
        <v>-11500</v>
      </c>
      <c r="J141" s="71">
        <v>33360</v>
      </c>
      <c r="K141" s="71">
        <v>33360</v>
      </c>
      <c r="L141" s="71">
        <v>31470</v>
      </c>
      <c r="M141" s="71">
        <v>31470</v>
      </c>
      <c r="N141" s="71">
        <v>596</v>
      </c>
    </row>
    <row r="142" spans="1:14" x14ac:dyDescent="0.25">
      <c r="A142" t="s">
        <v>167</v>
      </c>
      <c r="C142" t="s">
        <v>131</v>
      </c>
      <c r="D142" t="s">
        <v>15</v>
      </c>
      <c r="E142" s="71">
        <v>236890</v>
      </c>
      <c r="F142" s="71">
        <v>8630</v>
      </c>
      <c r="G142" s="71">
        <v>63350</v>
      </c>
      <c r="H142" s="71">
        <v>0</v>
      </c>
      <c r="I142" s="71">
        <v>-1460</v>
      </c>
      <c r="J142" s="71">
        <v>307410</v>
      </c>
      <c r="K142" s="71">
        <v>307410</v>
      </c>
      <c r="L142" s="71">
        <v>290020</v>
      </c>
      <c r="M142" s="71">
        <v>290020</v>
      </c>
      <c r="N142" s="71">
        <v>3931</v>
      </c>
    </row>
    <row r="143" spans="1:14" x14ac:dyDescent="0.25">
      <c r="A143" t="s">
        <v>168</v>
      </c>
      <c r="B143" t="s">
        <v>133</v>
      </c>
      <c r="C143" t="s">
        <v>131</v>
      </c>
      <c r="D143" t="s">
        <v>15</v>
      </c>
      <c r="E143" s="71">
        <v>0</v>
      </c>
      <c r="F143" s="71">
        <v>0</v>
      </c>
      <c r="G143" s="71">
        <v>0</v>
      </c>
      <c r="H143" s="71">
        <v>0</v>
      </c>
      <c r="I143" s="71">
        <v>0</v>
      </c>
      <c r="J143" s="71">
        <v>0</v>
      </c>
      <c r="K143" s="71">
        <v>1000</v>
      </c>
      <c r="L143" s="71">
        <v>0</v>
      </c>
      <c r="M143" s="71">
        <v>1000</v>
      </c>
      <c r="N143" s="71">
        <v>0</v>
      </c>
    </row>
    <row r="144" spans="1:14" x14ac:dyDescent="0.25">
      <c r="A144" t="s">
        <v>169</v>
      </c>
      <c r="C144" t="s">
        <v>131</v>
      </c>
      <c r="D144" t="s">
        <v>15</v>
      </c>
      <c r="E144" s="71">
        <v>35220</v>
      </c>
      <c r="F144" s="71">
        <v>1280</v>
      </c>
      <c r="G144" s="71">
        <v>7520</v>
      </c>
      <c r="H144" s="71">
        <v>0</v>
      </c>
      <c r="I144" s="71">
        <v>-10660</v>
      </c>
      <c r="J144" s="71">
        <v>33360</v>
      </c>
      <c r="K144" s="71">
        <v>33360</v>
      </c>
      <c r="L144" s="71">
        <v>31470</v>
      </c>
      <c r="M144" s="71">
        <v>31470</v>
      </c>
      <c r="N144" s="71">
        <v>584</v>
      </c>
    </row>
    <row r="145" spans="1:14" x14ac:dyDescent="0.25">
      <c r="A145" t="s">
        <v>170</v>
      </c>
      <c r="C145" t="s">
        <v>131</v>
      </c>
      <c r="D145" t="s">
        <v>171</v>
      </c>
      <c r="E145" s="71">
        <v>231960</v>
      </c>
      <c r="F145" s="71">
        <v>8450</v>
      </c>
      <c r="G145" s="71">
        <v>60900</v>
      </c>
      <c r="H145" s="71">
        <v>0</v>
      </c>
      <c r="I145" s="71">
        <v>-13320</v>
      </c>
      <c r="J145" s="71">
        <v>287990</v>
      </c>
      <c r="K145" s="71">
        <v>331518</v>
      </c>
      <c r="L145" s="71">
        <v>271700</v>
      </c>
      <c r="M145" s="71">
        <v>320067</v>
      </c>
      <c r="N145" s="71">
        <v>3849</v>
      </c>
    </row>
    <row r="146" spans="1:14" x14ac:dyDescent="0.25">
      <c r="A146" t="s">
        <v>172</v>
      </c>
      <c r="B146" t="s">
        <v>133</v>
      </c>
      <c r="C146" t="s">
        <v>131</v>
      </c>
      <c r="D146" t="s">
        <v>171</v>
      </c>
      <c r="E146" s="71">
        <v>0</v>
      </c>
      <c r="F146" s="71">
        <v>0</v>
      </c>
      <c r="G146" s="71">
        <v>0</v>
      </c>
      <c r="H146" s="71">
        <v>0</v>
      </c>
      <c r="I146" s="71">
        <v>0</v>
      </c>
      <c r="J146" s="71">
        <v>0</v>
      </c>
      <c r="K146" s="71" t="e">
        <v>#N/A</v>
      </c>
      <c r="L146" s="71">
        <v>0</v>
      </c>
      <c r="M146" s="71">
        <v>8704</v>
      </c>
      <c r="N146" s="71">
        <v>0</v>
      </c>
    </row>
    <row r="147" spans="1:14" x14ac:dyDescent="0.25">
      <c r="A147" t="s">
        <v>173</v>
      </c>
      <c r="C147" t="s">
        <v>131</v>
      </c>
      <c r="D147" t="s">
        <v>171</v>
      </c>
      <c r="E147" s="71">
        <v>35420</v>
      </c>
      <c r="F147" s="71">
        <v>1290</v>
      </c>
      <c r="G147" s="71">
        <v>7560</v>
      </c>
      <c r="H147" s="71">
        <v>0</v>
      </c>
      <c r="I147" s="71">
        <v>-10910</v>
      </c>
      <c r="J147" s="71">
        <v>33360</v>
      </c>
      <c r="K147" s="71">
        <v>33360</v>
      </c>
      <c r="L147" s="71">
        <v>31470</v>
      </c>
      <c r="M147" s="71">
        <v>31470</v>
      </c>
      <c r="N147" s="71">
        <v>588</v>
      </c>
    </row>
    <row r="148" spans="1:14" x14ac:dyDescent="0.25">
      <c r="A148" t="s">
        <v>174</v>
      </c>
      <c r="C148" t="s">
        <v>131</v>
      </c>
      <c r="D148" t="s">
        <v>15</v>
      </c>
      <c r="E148" s="71">
        <v>36070</v>
      </c>
      <c r="F148" s="71">
        <v>1310</v>
      </c>
      <c r="G148" s="71">
        <v>7700</v>
      </c>
      <c r="H148" s="71">
        <v>0</v>
      </c>
      <c r="I148" s="71">
        <v>-11720</v>
      </c>
      <c r="J148" s="71">
        <v>33360</v>
      </c>
      <c r="K148" s="71">
        <v>33360</v>
      </c>
      <c r="L148" s="71">
        <v>31470</v>
      </c>
      <c r="M148" s="71">
        <v>31470</v>
      </c>
      <c r="N148" s="71">
        <v>599</v>
      </c>
    </row>
    <row r="149" spans="1:14" x14ac:dyDescent="0.25">
      <c r="A149" t="s">
        <v>175</v>
      </c>
      <c r="C149" t="s">
        <v>131</v>
      </c>
      <c r="D149" t="s">
        <v>15</v>
      </c>
      <c r="E149" s="71">
        <v>281790</v>
      </c>
      <c r="F149" s="71">
        <v>10270</v>
      </c>
      <c r="G149" s="71">
        <v>79180</v>
      </c>
      <c r="H149" s="71">
        <v>0</v>
      </c>
      <c r="I149" s="71">
        <v>27270</v>
      </c>
      <c r="J149" s="71">
        <v>398510</v>
      </c>
      <c r="K149" s="71">
        <v>398510</v>
      </c>
      <c r="L149" s="71">
        <v>375970</v>
      </c>
      <c r="M149" s="71">
        <v>375970</v>
      </c>
      <c r="N149" s="71">
        <v>4676</v>
      </c>
    </row>
    <row r="150" spans="1:14" x14ac:dyDescent="0.25">
      <c r="A150" t="s">
        <v>176</v>
      </c>
      <c r="B150" t="s">
        <v>133</v>
      </c>
      <c r="C150" t="s">
        <v>131</v>
      </c>
      <c r="D150" t="s">
        <v>15</v>
      </c>
      <c r="E150" s="71">
        <v>0</v>
      </c>
      <c r="F150" s="71">
        <v>0</v>
      </c>
      <c r="G150" s="71">
        <v>0</v>
      </c>
      <c r="H150" s="71">
        <v>0</v>
      </c>
      <c r="I150" s="71">
        <v>0</v>
      </c>
      <c r="J150" s="71">
        <v>0</v>
      </c>
      <c r="K150" s="71">
        <v>2600</v>
      </c>
      <c r="L150" s="71">
        <v>0</v>
      </c>
      <c r="M150" s="71">
        <v>2500</v>
      </c>
      <c r="N150" s="71">
        <v>0</v>
      </c>
    </row>
    <row r="151" spans="1:14" x14ac:dyDescent="0.25">
      <c r="A151" t="s">
        <v>177</v>
      </c>
      <c r="C151" t="s">
        <v>131</v>
      </c>
      <c r="D151" t="s">
        <v>15</v>
      </c>
      <c r="E151" s="71">
        <v>35540</v>
      </c>
      <c r="F151" s="71">
        <v>1300</v>
      </c>
      <c r="G151" s="71">
        <v>7590</v>
      </c>
      <c r="H151" s="71">
        <v>0</v>
      </c>
      <c r="I151" s="71">
        <v>-11070</v>
      </c>
      <c r="J151" s="71">
        <v>33360</v>
      </c>
      <c r="K151" s="71">
        <v>33360</v>
      </c>
      <c r="L151" s="71">
        <v>31470</v>
      </c>
      <c r="M151" s="71">
        <v>31470</v>
      </c>
      <c r="N151" s="71">
        <v>590</v>
      </c>
    </row>
    <row r="152" spans="1:14" x14ac:dyDescent="0.25">
      <c r="A152" t="s">
        <v>178</v>
      </c>
      <c r="C152" t="s">
        <v>131</v>
      </c>
      <c r="D152" t="s">
        <v>15</v>
      </c>
      <c r="E152" s="71">
        <v>55900</v>
      </c>
      <c r="F152" s="71">
        <v>2040</v>
      </c>
      <c r="G152" s="71">
        <v>0</v>
      </c>
      <c r="H152" s="71">
        <v>0</v>
      </c>
      <c r="I152" s="71">
        <v>-26720</v>
      </c>
      <c r="J152" s="71">
        <v>31220</v>
      </c>
      <c r="K152" s="71">
        <v>31220</v>
      </c>
      <c r="L152" s="71">
        <v>29450</v>
      </c>
      <c r="M152" s="71">
        <v>29450</v>
      </c>
      <c r="N152" s="71">
        <v>928</v>
      </c>
    </row>
    <row r="153" spans="1:14" x14ac:dyDescent="0.25">
      <c r="A153" t="s">
        <v>179</v>
      </c>
      <c r="C153" t="s">
        <v>131</v>
      </c>
      <c r="D153" t="s">
        <v>109</v>
      </c>
      <c r="E153" s="71">
        <v>378610</v>
      </c>
      <c r="F153" s="71">
        <v>13800</v>
      </c>
      <c r="G153" s="71">
        <v>125160</v>
      </c>
      <c r="H153" s="71">
        <v>0</v>
      </c>
      <c r="I153" s="71">
        <v>132700</v>
      </c>
      <c r="J153" s="71">
        <v>650270</v>
      </c>
      <c r="K153" s="71">
        <v>687770</v>
      </c>
      <c r="L153" s="71">
        <v>613490</v>
      </c>
      <c r="M153" s="71">
        <v>648490</v>
      </c>
      <c r="N153" s="71">
        <v>6283</v>
      </c>
    </row>
    <row r="154" spans="1:14" x14ac:dyDescent="0.25">
      <c r="A154" t="s">
        <v>180</v>
      </c>
      <c r="B154" t="s">
        <v>133</v>
      </c>
      <c r="C154" t="s">
        <v>131</v>
      </c>
      <c r="D154" t="s">
        <v>109</v>
      </c>
      <c r="E154" s="71">
        <v>0</v>
      </c>
      <c r="F154" s="71">
        <v>0</v>
      </c>
      <c r="G154" s="71">
        <v>0</v>
      </c>
      <c r="H154" s="71">
        <v>0</v>
      </c>
      <c r="I154" s="71">
        <v>0</v>
      </c>
      <c r="J154" s="71">
        <v>0</v>
      </c>
      <c r="K154" s="71">
        <v>12720</v>
      </c>
      <c r="L154" s="71">
        <v>0</v>
      </c>
      <c r="M154" s="71">
        <v>12000</v>
      </c>
      <c r="N154" s="71">
        <v>0</v>
      </c>
    </row>
    <row r="155" spans="1:14" x14ac:dyDescent="0.25">
      <c r="A155" t="s">
        <v>181</v>
      </c>
      <c r="C155" t="s">
        <v>131</v>
      </c>
      <c r="D155" t="s">
        <v>109</v>
      </c>
      <c r="E155" s="71">
        <v>36420</v>
      </c>
      <c r="F155" s="71">
        <v>1330</v>
      </c>
      <c r="G155" s="71">
        <v>7770</v>
      </c>
      <c r="H155" s="71">
        <v>0</v>
      </c>
      <c r="I155" s="71">
        <v>-12160</v>
      </c>
      <c r="J155" s="71">
        <v>33360</v>
      </c>
      <c r="K155" s="71">
        <v>33360</v>
      </c>
      <c r="L155" s="71">
        <v>31470</v>
      </c>
      <c r="M155" s="71">
        <v>34470</v>
      </c>
      <c r="N155" s="71">
        <v>604</v>
      </c>
    </row>
    <row r="156" spans="1:14" x14ac:dyDescent="0.25">
      <c r="A156" t="s">
        <v>182</v>
      </c>
      <c r="C156" t="s">
        <v>131</v>
      </c>
      <c r="D156" t="s">
        <v>109</v>
      </c>
      <c r="E156" s="71">
        <v>60340</v>
      </c>
      <c r="F156" s="71">
        <v>2200</v>
      </c>
      <c r="G156" s="71">
        <v>0</v>
      </c>
      <c r="H156" s="71">
        <v>0</v>
      </c>
      <c r="I156" s="71">
        <v>-17770</v>
      </c>
      <c r="J156" s="71">
        <v>44770</v>
      </c>
      <c r="K156" s="71">
        <v>48370</v>
      </c>
      <c r="L156" s="71">
        <v>42240</v>
      </c>
      <c r="M156" s="71">
        <v>46225</v>
      </c>
      <c r="N156" s="71">
        <v>1001</v>
      </c>
    </row>
    <row r="157" spans="1:14" x14ac:dyDescent="0.25">
      <c r="A157" t="s">
        <v>183</v>
      </c>
      <c r="C157" t="s">
        <v>131</v>
      </c>
      <c r="D157" t="s">
        <v>171</v>
      </c>
      <c r="E157" s="71">
        <v>500530</v>
      </c>
      <c r="F157" s="71">
        <v>18240</v>
      </c>
      <c r="G157" s="71">
        <v>182180</v>
      </c>
      <c r="H157" s="71">
        <v>0</v>
      </c>
      <c r="I157" s="71">
        <v>98110</v>
      </c>
      <c r="J157" s="71">
        <v>799060</v>
      </c>
      <c r="K157" s="71">
        <v>799060</v>
      </c>
      <c r="L157" s="71">
        <v>753860</v>
      </c>
      <c r="M157" s="71">
        <v>753860</v>
      </c>
      <c r="N157" s="71">
        <v>8306</v>
      </c>
    </row>
    <row r="158" spans="1:14" x14ac:dyDescent="0.25">
      <c r="A158" t="s">
        <v>184</v>
      </c>
      <c r="C158" t="s">
        <v>131</v>
      </c>
      <c r="D158" t="s">
        <v>171</v>
      </c>
      <c r="E158" s="71">
        <v>36000</v>
      </c>
      <c r="F158" s="71">
        <v>1310</v>
      </c>
      <c r="G158" s="71">
        <v>7680</v>
      </c>
      <c r="H158" s="71">
        <v>0</v>
      </c>
      <c r="I158" s="71">
        <v>-11630</v>
      </c>
      <c r="J158" s="71">
        <v>33360</v>
      </c>
      <c r="K158" s="71">
        <v>33360</v>
      </c>
      <c r="L158" s="71">
        <v>31470</v>
      </c>
      <c r="M158" s="71">
        <v>31470</v>
      </c>
      <c r="N158" s="71">
        <v>597</v>
      </c>
    </row>
    <row r="159" spans="1:14" x14ac:dyDescent="0.25">
      <c r="A159" t="s">
        <v>185</v>
      </c>
      <c r="C159" t="s">
        <v>131</v>
      </c>
      <c r="D159" t="s">
        <v>171</v>
      </c>
      <c r="E159" s="71">
        <v>22570</v>
      </c>
      <c r="F159" s="71">
        <v>820</v>
      </c>
      <c r="G159" s="71">
        <v>0</v>
      </c>
      <c r="H159" s="71">
        <v>0</v>
      </c>
      <c r="I159" s="71">
        <v>-12830</v>
      </c>
      <c r="J159" s="71">
        <v>10560</v>
      </c>
      <c r="K159" s="71">
        <v>10560</v>
      </c>
      <c r="L159" s="71">
        <v>9960</v>
      </c>
      <c r="M159" s="71">
        <v>9960</v>
      </c>
      <c r="N159" s="71">
        <v>375</v>
      </c>
    </row>
    <row r="160" spans="1:14" x14ac:dyDescent="0.25">
      <c r="A160" t="s">
        <v>186</v>
      </c>
      <c r="C160" t="s">
        <v>131</v>
      </c>
      <c r="D160" t="s">
        <v>26</v>
      </c>
      <c r="E160" s="71">
        <v>19730</v>
      </c>
      <c r="F160" s="71">
        <v>720</v>
      </c>
      <c r="G160" s="71">
        <v>0</v>
      </c>
      <c r="H160" s="71">
        <v>0</v>
      </c>
      <c r="I160" s="71">
        <v>-11120</v>
      </c>
      <c r="J160" s="71">
        <v>9330</v>
      </c>
      <c r="K160" s="71">
        <v>13650</v>
      </c>
      <c r="L160" s="71">
        <v>8800</v>
      </c>
      <c r="M160" s="71">
        <v>10600</v>
      </c>
      <c r="N160" s="71">
        <v>327</v>
      </c>
    </row>
    <row r="161" spans="1:14" x14ac:dyDescent="0.25">
      <c r="A161" t="s">
        <v>187</v>
      </c>
      <c r="C161" t="s">
        <v>131</v>
      </c>
      <c r="D161" t="s">
        <v>15</v>
      </c>
      <c r="E161" s="71">
        <v>21160</v>
      </c>
      <c r="F161" s="71">
        <v>770</v>
      </c>
      <c r="G161" s="71">
        <v>0</v>
      </c>
      <c r="H161" s="71">
        <v>0</v>
      </c>
      <c r="I161" s="71">
        <v>-12600</v>
      </c>
      <c r="J161" s="71">
        <v>9330</v>
      </c>
      <c r="K161" s="71">
        <v>9330</v>
      </c>
      <c r="L161" s="71">
        <v>8800</v>
      </c>
      <c r="M161" s="71">
        <v>8800</v>
      </c>
      <c r="N161" s="71">
        <v>351</v>
      </c>
    </row>
    <row r="162" spans="1:14" x14ac:dyDescent="0.25">
      <c r="A162" t="s">
        <v>188</v>
      </c>
      <c r="C162" t="s">
        <v>131</v>
      </c>
      <c r="D162" t="s">
        <v>15</v>
      </c>
      <c r="E162" s="71">
        <v>331080</v>
      </c>
      <c r="F162" s="71">
        <v>12070</v>
      </c>
      <c r="G162" s="71">
        <v>98570</v>
      </c>
      <c r="H162" s="71">
        <v>0</v>
      </c>
      <c r="I162" s="71">
        <v>81440</v>
      </c>
      <c r="J162" s="71">
        <v>523160</v>
      </c>
      <c r="K162" s="71">
        <v>523160</v>
      </c>
      <c r="L162" s="71">
        <v>493570</v>
      </c>
      <c r="M162" s="71">
        <v>493570</v>
      </c>
      <c r="N162" s="71">
        <v>5494</v>
      </c>
    </row>
    <row r="163" spans="1:14" x14ac:dyDescent="0.25">
      <c r="A163" t="s">
        <v>189</v>
      </c>
      <c r="B163" t="s">
        <v>133</v>
      </c>
      <c r="C163" t="s">
        <v>131</v>
      </c>
      <c r="D163" t="s">
        <v>15</v>
      </c>
      <c r="E163" s="71">
        <v>0</v>
      </c>
      <c r="F163" s="71">
        <v>0</v>
      </c>
      <c r="G163" s="71">
        <v>0</v>
      </c>
      <c r="H163" s="71">
        <v>0</v>
      </c>
      <c r="I163" s="71">
        <v>0</v>
      </c>
      <c r="J163" s="71">
        <v>0</v>
      </c>
      <c r="K163" s="71">
        <v>2000</v>
      </c>
      <c r="L163" s="71">
        <v>0</v>
      </c>
      <c r="M163" s="71">
        <v>2000</v>
      </c>
      <c r="N163" s="71">
        <v>0</v>
      </c>
    </row>
    <row r="164" spans="1:14" x14ac:dyDescent="0.25">
      <c r="A164" t="s">
        <v>190</v>
      </c>
      <c r="C164" t="s">
        <v>131</v>
      </c>
      <c r="D164" t="s">
        <v>15</v>
      </c>
      <c r="E164" s="71">
        <v>52690</v>
      </c>
      <c r="F164" s="71">
        <v>1920</v>
      </c>
      <c r="G164" s="71">
        <v>0</v>
      </c>
      <c r="H164" s="71">
        <v>0</v>
      </c>
      <c r="I164" s="71">
        <v>-16350</v>
      </c>
      <c r="J164" s="71">
        <v>38260</v>
      </c>
      <c r="K164" s="71">
        <v>43520</v>
      </c>
      <c r="L164" s="71">
        <v>36100</v>
      </c>
      <c r="M164" s="71">
        <v>36100</v>
      </c>
      <c r="N164" s="71">
        <v>874</v>
      </c>
    </row>
    <row r="165" spans="1:14" x14ac:dyDescent="0.25">
      <c r="A165" t="s">
        <v>191</v>
      </c>
      <c r="C165" t="s">
        <v>131</v>
      </c>
      <c r="D165" t="s">
        <v>15</v>
      </c>
      <c r="E165" s="71">
        <v>24280</v>
      </c>
      <c r="F165" s="71">
        <v>880</v>
      </c>
      <c r="G165" s="71">
        <v>0</v>
      </c>
      <c r="H165" s="71">
        <v>0</v>
      </c>
      <c r="I165" s="71">
        <v>-12600</v>
      </c>
      <c r="J165" s="71">
        <v>12560</v>
      </c>
      <c r="K165" s="71">
        <v>12560</v>
      </c>
      <c r="L165" s="71">
        <v>11850</v>
      </c>
      <c r="M165" s="71">
        <v>11850</v>
      </c>
      <c r="N165" s="71">
        <v>403</v>
      </c>
    </row>
    <row r="166" spans="1:14" x14ac:dyDescent="0.25">
      <c r="A166" t="s">
        <v>192</v>
      </c>
      <c r="C166" t="s">
        <v>131</v>
      </c>
      <c r="D166" t="s">
        <v>92</v>
      </c>
      <c r="E166" s="71">
        <v>247720</v>
      </c>
      <c r="F166" s="71">
        <v>9030</v>
      </c>
      <c r="G166" s="71">
        <v>62010</v>
      </c>
      <c r="H166" s="71">
        <v>0</v>
      </c>
      <c r="I166" s="71">
        <v>-2240</v>
      </c>
      <c r="J166" s="71">
        <v>316520</v>
      </c>
      <c r="K166" s="71">
        <v>316520</v>
      </c>
      <c r="L166" s="71">
        <v>298620</v>
      </c>
      <c r="M166" s="71">
        <v>298620</v>
      </c>
      <c r="N166" s="71">
        <v>4111</v>
      </c>
    </row>
    <row r="167" spans="1:14" x14ac:dyDescent="0.25">
      <c r="A167" t="s">
        <v>193</v>
      </c>
      <c r="C167" t="s">
        <v>131</v>
      </c>
      <c r="D167" t="s">
        <v>92</v>
      </c>
      <c r="E167" s="71">
        <v>35400</v>
      </c>
      <c r="F167" s="71">
        <v>1290</v>
      </c>
      <c r="G167" s="71">
        <v>7560</v>
      </c>
      <c r="H167" s="71">
        <v>0</v>
      </c>
      <c r="I167" s="71">
        <v>-10890</v>
      </c>
      <c r="J167" s="71">
        <v>33360</v>
      </c>
      <c r="K167" s="71">
        <v>33360</v>
      </c>
      <c r="L167" s="71">
        <v>31470</v>
      </c>
      <c r="M167" s="71">
        <v>31470</v>
      </c>
      <c r="N167" s="71">
        <v>587</v>
      </c>
    </row>
    <row r="168" spans="1:14" x14ac:dyDescent="0.25">
      <c r="A168" t="s">
        <v>194</v>
      </c>
      <c r="C168" t="s">
        <v>131</v>
      </c>
      <c r="D168" t="s">
        <v>15</v>
      </c>
      <c r="E168" s="71">
        <v>21020</v>
      </c>
      <c r="F168" s="71">
        <v>770</v>
      </c>
      <c r="G168" s="71">
        <v>0</v>
      </c>
      <c r="H168" s="71">
        <v>0</v>
      </c>
      <c r="I168" s="71">
        <v>-12460</v>
      </c>
      <c r="J168" s="71">
        <v>9330</v>
      </c>
      <c r="K168" s="71">
        <v>9330</v>
      </c>
      <c r="L168" s="71">
        <v>8800</v>
      </c>
      <c r="M168" s="71">
        <v>8800</v>
      </c>
      <c r="N168" s="71">
        <v>349</v>
      </c>
    </row>
    <row r="169" spans="1:14" x14ac:dyDescent="0.25">
      <c r="A169" t="s">
        <v>195</v>
      </c>
      <c r="C169" t="s">
        <v>131</v>
      </c>
      <c r="D169" t="s">
        <v>109</v>
      </c>
      <c r="E169" s="71">
        <v>88450</v>
      </c>
      <c r="F169" s="71">
        <v>3220</v>
      </c>
      <c r="G169" s="71">
        <v>0</v>
      </c>
      <c r="H169" s="71">
        <v>0</v>
      </c>
      <c r="I169" s="71">
        <v>-36990</v>
      </c>
      <c r="J169" s="71">
        <v>54680</v>
      </c>
      <c r="K169" s="71">
        <v>54680</v>
      </c>
      <c r="L169" s="71">
        <v>51590</v>
      </c>
      <c r="M169" s="71">
        <v>51590</v>
      </c>
      <c r="N169" s="71">
        <v>1468</v>
      </c>
    </row>
    <row r="170" spans="1:14" x14ac:dyDescent="0.25">
      <c r="A170" t="s">
        <v>196</v>
      </c>
      <c r="C170" t="s">
        <v>131</v>
      </c>
      <c r="D170" t="s">
        <v>15</v>
      </c>
      <c r="E170" s="71">
        <v>21410</v>
      </c>
      <c r="F170" s="71">
        <v>780</v>
      </c>
      <c r="G170" s="71">
        <v>0</v>
      </c>
      <c r="H170" s="71">
        <v>0</v>
      </c>
      <c r="I170" s="71">
        <v>-12860</v>
      </c>
      <c r="J170" s="71">
        <v>9330</v>
      </c>
      <c r="K170" s="71">
        <v>9330</v>
      </c>
      <c r="L170" s="71">
        <v>8800</v>
      </c>
      <c r="M170" s="71">
        <v>8800</v>
      </c>
      <c r="N170" s="71">
        <v>355</v>
      </c>
    </row>
    <row r="171" spans="1:14" x14ac:dyDescent="0.25">
      <c r="A171" t="s">
        <v>197</v>
      </c>
      <c r="C171" t="s">
        <v>131</v>
      </c>
      <c r="D171" t="s">
        <v>15</v>
      </c>
      <c r="E171" s="71">
        <v>239650</v>
      </c>
      <c r="F171" s="71">
        <v>8730</v>
      </c>
      <c r="G171" s="71">
        <v>62190</v>
      </c>
      <c r="H171" s="71">
        <v>0</v>
      </c>
      <c r="I171" s="71">
        <v>-20620</v>
      </c>
      <c r="J171" s="71">
        <v>289950</v>
      </c>
      <c r="K171" s="71">
        <v>289950</v>
      </c>
      <c r="L171" s="71">
        <v>273550</v>
      </c>
      <c r="M171" s="71">
        <v>273550</v>
      </c>
      <c r="N171" s="71">
        <v>3977</v>
      </c>
    </row>
    <row r="172" spans="1:14" x14ac:dyDescent="0.25">
      <c r="A172" t="s">
        <v>198</v>
      </c>
      <c r="C172" t="s">
        <v>131</v>
      </c>
      <c r="D172" t="s">
        <v>15</v>
      </c>
      <c r="E172" s="71">
        <v>35520</v>
      </c>
      <c r="F172" s="71">
        <v>1290</v>
      </c>
      <c r="G172" s="71">
        <v>7580</v>
      </c>
      <c r="H172" s="71">
        <v>0</v>
      </c>
      <c r="I172" s="71">
        <v>-11030</v>
      </c>
      <c r="J172" s="71">
        <v>33360</v>
      </c>
      <c r="K172" s="71">
        <v>33360</v>
      </c>
      <c r="L172" s="71">
        <v>31470</v>
      </c>
      <c r="M172" s="71">
        <v>31470</v>
      </c>
      <c r="N172" s="71">
        <v>589</v>
      </c>
    </row>
    <row r="173" spans="1:14" x14ac:dyDescent="0.25">
      <c r="A173" t="s">
        <v>199</v>
      </c>
      <c r="C173" t="s">
        <v>131</v>
      </c>
      <c r="D173" t="s">
        <v>26</v>
      </c>
      <c r="E173" s="71">
        <v>233960</v>
      </c>
      <c r="F173" s="71">
        <v>8530</v>
      </c>
      <c r="G173" s="71">
        <v>61280</v>
      </c>
      <c r="H173" s="71">
        <v>0</v>
      </c>
      <c r="I173" s="71">
        <v>-3950</v>
      </c>
      <c r="J173" s="71">
        <v>299820</v>
      </c>
      <c r="K173" s="71">
        <v>351820</v>
      </c>
      <c r="L173" s="71">
        <v>282860</v>
      </c>
      <c r="M173" s="71">
        <v>282860</v>
      </c>
      <c r="N173" s="71">
        <v>3883</v>
      </c>
    </row>
    <row r="174" spans="1:14" x14ac:dyDescent="0.25">
      <c r="A174" t="s">
        <v>200</v>
      </c>
      <c r="B174" t="s">
        <v>133</v>
      </c>
      <c r="C174" t="s">
        <v>131</v>
      </c>
      <c r="D174" t="s">
        <v>26</v>
      </c>
      <c r="E174" s="71">
        <v>0</v>
      </c>
      <c r="F174" s="71">
        <v>0</v>
      </c>
      <c r="G174" s="71">
        <v>0</v>
      </c>
      <c r="H174" s="71">
        <v>0</v>
      </c>
      <c r="I174" s="71">
        <v>0</v>
      </c>
      <c r="J174" s="71">
        <v>0</v>
      </c>
      <c r="K174" s="71">
        <v>6900</v>
      </c>
      <c r="L174" s="71">
        <v>0</v>
      </c>
      <c r="M174" s="71">
        <v>6500</v>
      </c>
      <c r="N174" s="71">
        <v>0</v>
      </c>
    </row>
    <row r="175" spans="1:14" x14ac:dyDescent="0.25">
      <c r="A175" t="s">
        <v>201</v>
      </c>
      <c r="C175" t="s">
        <v>131</v>
      </c>
      <c r="D175" t="s">
        <v>26</v>
      </c>
      <c r="E175" s="71">
        <v>34980</v>
      </c>
      <c r="F175" s="71">
        <v>1270</v>
      </c>
      <c r="G175" s="71">
        <v>7470</v>
      </c>
      <c r="H175" s="71">
        <v>0</v>
      </c>
      <c r="I175" s="71">
        <v>-10360</v>
      </c>
      <c r="J175" s="71">
        <v>33360</v>
      </c>
      <c r="K175" s="71">
        <v>35860</v>
      </c>
      <c r="L175" s="71">
        <v>31470</v>
      </c>
      <c r="M175" s="71">
        <v>31470</v>
      </c>
      <c r="N175" s="71">
        <v>580</v>
      </c>
    </row>
    <row r="176" spans="1:14" x14ac:dyDescent="0.25">
      <c r="A176" t="s">
        <v>202</v>
      </c>
      <c r="C176" t="s">
        <v>131</v>
      </c>
      <c r="D176" t="s">
        <v>51</v>
      </c>
      <c r="E176" s="71">
        <v>16380</v>
      </c>
      <c r="F176" s="71">
        <v>600</v>
      </c>
      <c r="G176" s="71">
        <v>0</v>
      </c>
      <c r="H176" s="71">
        <v>0</v>
      </c>
      <c r="I176" s="71">
        <v>-13150</v>
      </c>
      <c r="J176" s="71">
        <v>3830</v>
      </c>
      <c r="K176" s="71">
        <v>3830</v>
      </c>
      <c r="L176" s="71">
        <v>3610</v>
      </c>
      <c r="M176" s="71">
        <v>3610</v>
      </c>
      <c r="N176" s="71">
        <v>272</v>
      </c>
    </row>
    <row r="177" spans="1:14" x14ac:dyDescent="0.25">
      <c r="A177" t="s">
        <v>203</v>
      </c>
      <c r="C177" t="s">
        <v>131</v>
      </c>
      <c r="D177" t="s">
        <v>26</v>
      </c>
      <c r="E177" s="71">
        <v>23940</v>
      </c>
      <c r="F177" s="71">
        <v>870</v>
      </c>
      <c r="G177" s="71">
        <v>0</v>
      </c>
      <c r="H177" s="71">
        <v>0</v>
      </c>
      <c r="I177" s="71">
        <v>-12250</v>
      </c>
      <c r="J177" s="71">
        <v>12560</v>
      </c>
      <c r="K177" s="71">
        <v>14060</v>
      </c>
      <c r="L177" s="71">
        <v>11850</v>
      </c>
      <c r="M177" s="71">
        <v>13050</v>
      </c>
      <c r="N177" s="71">
        <v>397</v>
      </c>
    </row>
    <row r="178" spans="1:14" x14ac:dyDescent="0.25">
      <c r="A178" t="s">
        <v>204</v>
      </c>
      <c r="C178" t="s">
        <v>131</v>
      </c>
      <c r="D178" t="s">
        <v>15</v>
      </c>
      <c r="E178" s="71">
        <v>264800</v>
      </c>
      <c r="F178" s="71">
        <v>9650</v>
      </c>
      <c r="G178" s="71">
        <v>72430</v>
      </c>
      <c r="H178" s="71">
        <v>0</v>
      </c>
      <c r="I178" s="71">
        <v>30880</v>
      </c>
      <c r="J178" s="71">
        <v>377760</v>
      </c>
      <c r="K178" s="71">
        <v>377760</v>
      </c>
      <c r="L178" s="71">
        <v>356390</v>
      </c>
      <c r="M178" s="71">
        <v>356390</v>
      </c>
      <c r="N178" s="71">
        <v>4394</v>
      </c>
    </row>
    <row r="179" spans="1:14" x14ac:dyDescent="0.25">
      <c r="A179" t="s">
        <v>205</v>
      </c>
      <c r="B179" t="s">
        <v>133</v>
      </c>
      <c r="C179" t="s">
        <v>131</v>
      </c>
      <c r="D179" t="s">
        <v>15</v>
      </c>
      <c r="E179" s="71">
        <v>0</v>
      </c>
      <c r="F179" s="71">
        <v>0</v>
      </c>
      <c r="G179" s="71">
        <v>0</v>
      </c>
      <c r="H179" s="71">
        <v>0</v>
      </c>
      <c r="I179" s="71">
        <v>0</v>
      </c>
      <c r="J179" s="71">
        <v>0</v>
      </c>
      <c r="K179" s="71">
        <v>1100</v>
      </c>
      <c r="L179" s="71">
        <v>0</v>
      </c>
      <c r="M179" s="71">
        <v>1100</v>
      </c>
      <c r="N179" s="71">
        <v>0</v>
      </c>
    </row>
    <row r="180" spans="1:14" x14ac:dyDescent="0.25">
      <c r="A180" t="s">
        <v>206</v>
      </c>
      <c r="C180" t="s">
        <v>131</v>
      </c>
      <c r="D180" t="s">
        <v>15</v>
      </c>
      <c r="E180" s="71">
        <v>35320</v>
      </c>
      <c r="F180" s="71">
        <v>1290</v>
      </c>
      <c r="G180" s="71">
        <v>7540</v>
      </c>
      <c r="H180" s="71">
        <v>0</v>
      </c>
      <c r="I180" s="71">
        <v>-10790</v>
      </c>
      <c r="J180" s="71">
        <v>33360</v>
      </c>
      <c r="K180" s="71">
        <v>33360</v>
      </c>
      <c r="L180" s="71">
        <v>31470</v>
      </c>
      <c r="M180" s="71">
        <v>31470</v>
      </c>
      <c r="N180" s="71">
        <v>586</v>
      </c>
    </row>
    <row r="181" spans="1:14" x14ac:dyDescent="0.25">
      <c r="A181" t="s">
        <v>207</v>
      </c>
      <c r="C181" t="s">
        <v>131</v>
      </c>
      <c r="D181" t="s">
        <v>15</v>
      </c>
      <c r="E181" s="71">
        <v>66260</v>
      </c>
      <c r="F181" s="71">
        <v>2410</v>
      </c>
      <c r="G181" s="71">
        <v>0</v>
      </c>
      <c r="H181" s="71">
        <v>0</v>
      </c>
      <c r="I181" s="71">
        <v>-17400</v>
      </c>
      <c r="J181" s="71">
        <v>51270</v>
      </c>
      <c r="K181" s="71">
        <v>51270</v>
      </c>
      <c r="L181" s="71">
        <v>48370</v>
      </c>
      <c r="M181" s="71">
        <v>48370</v>
      </c>
      <c r="N181" s="71">
        <v>1099</v>
      </c>
    </row>
    <row r="182" spans="1:14" x14ac:dyDescent="0.25">
      <c r="A182" t="s">
        <v>208</v>
      </c>
      <c r="C182" t="s">
        <v>131</v>
      </c>
      <c r="D182" t="s">
        <v>15</v>
      </c>
      <c r="E182" s="71">
        <v>377700</v>
      </c>
      <c r="F182" s="71">
        <v>13770</v>
      </c>
      <c r="G182" s="71">
        <v>121050</v>
      </c>
      <c r="H182" s="71">
        <v>0</v>
      </c>
      <c r="I182" s="71">
        <v>127280</v>
      </c>
      <c r="J182" s="71">
        <v>639800</v>
      </c>
      <c r="K182" s="71">
        <v>639800</v>
      </c>
      <c r="L182" s="71">
        <v>603610</v>
      </c>
      <c r="M182" s="71">
        <v>603610</v>
      </c>
      <c r="N182" s="71">
        <v>6268</v>
      </c>
    </row>
    <row r="183" spans="1:14" x14ac:dyDescent="0.25">
      <c r="A183" t="s">
        <v>209</v>
      </c>
      <c r="B183" t="s">
        <v>133</v>
      </c>
      <c r="C183" t="s">
        <v>131</v>
      </c>
      <c r="D183" t="s">
        <v>15</v>
      </c>
      <c r="E183" s="71">
        <v>0</v>
      </c>
      <c r="F183" s="71">
        <v>0</v>
      </c>
      <c r="G183" s="71">
        <v>0</v>
      </c>
      <c r="H183" s="71">
        <v>0</v>
      </c>
      <c r="I183" s="71">
        <v>0</v>
      </c>
      <c r="J183" s="71">
        <v>0</v>
      </c>
      <c r="K183" s="71">
        <v>4186</v>
      </c>
      <c r="L183" s="71">
        <v>0</v>
      </c>
      <c r="M183" s="71">
        <v>4186</v>
      </c>
      <c r="N183" s="71">
        <v>0</v>
      </c>
    </row>
    <row r="184" spans="1:14" x14ac:dyDescent="0.25">
      <c r="A184" t="s">
        <v>210</v>
      </c>
      <c r="C184" t="s">
        <v>131</v>
      </c>
      <c r="D184" t="s">
        <v>15</v>
      </c>
      <c r="E184" s="71">
        <v>35700</v>
      </c>
      <c r="F184" s="71">
        <v>1300</v>
      </c>
      <c r="G184" s="71">
        <v>7620</v>
      </c>
      <c r="H184" s="71">
        <v>0</v>
      </c>
      <c r="I184" s="71">
        <v>-11260</v>
      </c>
      <c r="J184" s="71">
        <v>33360</v>
      </c>
      <c r="K184" s="71">
        <v>33360</v>
      </c>
      <c r="L184" s="71">
        <v>31470</v>
      </c>
      <c r="M184" s="71">
        <v>31470</v>
      </c>
      <c r="N184" s="71">
        <v>592</v>
      </c>
    </row>
    <row r="185" spans="1:14" x14ac:dyDescent="0.25">
      <c r="A185" t="s">
        <v>211</v>
      </c>
      <c r="C185" t="s">
        <v>131</v>
      </c>
      <c r="D185" t="s">
        <v>92</v>
      </c>
      <c r="E185" s="71">
        <v>20790</v>
      </c>
      <c r="F185" s="71">
        <v>760</v>
      </c>
      <c r="G185" s="71">
        <v>0</v>
      </c>
      <c r="H185" s="71">
        <v>0</v>
      </c>
      <c r="I185" s="71">
        <v>-12220</v>
      </c>
      <c r="J185" s="71">
        <v>9330</v>
      </c>
      <c r="K185" s="71">
        <v>9330</v>
      </c>
      <c r="L185" s="71">
        <v>8800</v>
      </c>
      <c r="M185" s="71">
        <v>8800</v>
      </c>
      <c r="N185" s="71">
        <v>345</v>
      </c>
    </row>
    <row r="186" spans="1:14" x14ac:dyDescent="0.25">
      <c r="A186" t="s">
        <v>212</v>
      </c>
      <c r="C186" t="s">
        <v>131</v>
      </c>
      <c r="D186" t="s">
        <v>92</v>
      </c>
      <c r="E186" s="71">
        <v>35540</v>
      </c>
      <c r="F186" s="71">
        <v>1300</v>
      </c>
      <c r="G186" s="71">
        <v>7590</v>
      </c>
      <c r="H186" s="71">
        <v>0</v>
      </c>
      <c r="I186" s="71">
        <v>-11070</v>
      </c>
      <c r="J186" s="71">
        <v>33360</v>
      </c>
      <c r="K186" s="71">
        <v>33360</v>
      </c>
      <c r="L186" s="71">
        <v>31470</v>
      </c>
      <c r="M186" s="71">
        <v>31470</v>
      </c>
      <c r="N186" s="71">
        <v>590</v>
      </c>
    </row>
    <row r="187" spans="1:14" x14ac:dyDescent="0.25">
      <c r="A187" t="s">
        <v>213</v>
      </c>
      <c r="C187" t="s">
        <v>131</v>
      </c>
      <c r="D187" t="s">
        <v>92</v>
      </c>
      <c r="E187" s="71">
        <v>220890</v>
      </c>
      <c r="F187" s="71">
        <v>8050</v>
      </c>
      <c r="G187" s="71">
        <v>49800</v>
      </c>
      <c r="H187" s="71">
        <v>0</v>
      </c>
      <c r="I187" s="71">
        <v>-40480</v>
      </c>
      <c r="J187" s="71">
        <v>238260</v>
      </c>
      <c r="K187" s="71">
        <v>238260</v>
      </c>
      <c r="L187" s="71">
        <v>224780</v>
      </c>
      <c r="M187" s="71">
        <v>224780</v>
      </c>
      <c r="N187" s="71">
        <v>3666</v>
      </c>
    </row>
    <row r="188" spans="1:14" x14ac:dyDescent="0.25">
      <c r="A188" t="s">
        <v>214</v>
      </c>
      <c r="B188" t="s">
        <v>133</v>
      </c>
      <c r="C188" t="s">
        <v>131</v>
      </c>
      <c r="D188" t="s">
        <v>92</v>
      </c>
      <c r="E188" s="71">
        <v>0</v>
      </c>
      <c r="F188" s="71">
        <v>0</v>
      </c>
      <c r="G188" s="71">
        <v>0</v>
      </c>
      <c r="H188" s="71">
        <v>0</v>
      </c>
      <c r="I188" s="71">
        <v>0</v>
      </c>
      <c r="J188" s="71">
        <v>0</v>
      </c>
      <c r="K188" s="71" t="e">
        <v>#N/A</v>
      </c>
      <c r="L188" s="71">
        <v>0</v>
      </c>
      <c r="M188" s="71" t="s">
        <v>215</v>
      </c>
      <c r="N188" s="71">
        <v>0</v>
      </c>
    </row>
    <row r="189" spans="1:14" x14ac:dyDescent="0.25">
      <c r="A189" t="s">
        <v>216</v>
      </c>
      <c r="C189" t="s">
        <v>131</v>
      </c>
      <c r="D189" t="s">
        <v>92</v>
      </c>
      <c r="E189" s="71">
        <v>43360</v>
      </c>
      <c r="F189" s="71">
        <v>1580</v>
      </c>
      <c r="G189" s="71">
        <v>0</v>
      </c>
      <c r="H189" s="71">
        <v>0</v>
      </c>
      <c r="I189" s="71">
        <v>-18590</v>
      </c>
      <c r="J189" s="71">
        <v>26350</v>
      </c>
      <c r="K189" s="71">
        <v>26350</v>
      </c>
      <c r="L189" s="71">
        <v>24860</v>
      </c>
      <c r="M189" s="71">
        <v>24860</v>
      </c>
      <c r="N189" s="71">
        <v>720</v>
      </c>
    </row>
    <row r="190" spans="1:14" x14ac:dyDescent="0.25">
      <c r="A190" t="s">
        <v>217</v>
      </c>
      <c r="C190" t="s">
        <v>131</v>
      </c>
      <c r="D190" t="s">
        <v>15</v>
      </c>
      <c r="E190" s="71">
        <v>255570</v>
      </c>
      <c r="F190" s="71">
        <v>9310</v>
      </c>
      <c r="G190" s="71">
        <v>72560</v>
      </c>
      <c r="H190" s="71">
        <v>0</v>
      </c>
      <c r="I190" s="71">
        <v>10040</v>
      </c>
      <c r="J190" s="71">
        <v>347480</v>
      </c>
      <c r="K190" s="71">
        <v>350000</v>
      </c>
      <c r="L190" s="71">
        <v>327820</v>
      </c>
      <c r="M190" s="71">
        <v>330000</v>
      </c>
      <c r="N190" s="71">
        <v>4241</v>
      </c>
    </row>
    <row r="191" spans="1:14" x14ac:dyDescent="0.25">
      <c r="A191" t="s">
        <v>218</v>
      </c>
      <c r="B191" t="s">
        <v>133</v>
      </c>
      <c r="C191" t="s">
        <v>131</v>
      </c>
      <c r="D191" t="s">
        <v>15</v>
      </c>
      <c r="E191" s="71">
        <v>0</v>
      </c>
      <c r="F191" s="71">
        <v>0</v>
      </c>
      <c r="G191" s="71">
        <v>0</v>
      </c>
      <c r="H191" s="71">
        <v>0</v>
      </c>
      <c r="I191" s="71">
        <v>0</v>
      </c>
      <c r="J191" s="71">
        <v>0</v>
      </c>
      <c r="K191" s="71">
        <v>6400</v>
      </c>
      <c r="L191" s="71">
        <v>0</v>
      </c>
      <c r="M191" s="71">
        <v>6000</v>
      </c>
      <c r="N191" s="71">
        <v>0</v>
      </c>
    </row>
    <row r="192" spans="1:14" x14ac:dyDescent="0.25">
      <c r="A192" t="s">
        <v>219</v>
      </c>
      <c r="C192" t="s">
        <v>131</v>
      </c>
      <c r="D192" t="s">
        <v>15</v>
      </c>
      <c r="E192" s="71">
        <v>35260</v>
      </c>
      <c r="F192" s="71">
        <v>1280</v>
      </c>
      <c r="G192" s="71">
        <v>7530</v>
      </c>
      <c r="H192" s="71">
        <v>0</v>
      </c>
      <c r="I192" s="71">
        <v>-10710</v>
      </c>
      <c r="J192" s="71">
        <v>33360</v>
      </c>
      <c r="K192" s="71">
        <v>33360</v>
      </c>
      <c r="L192" s="71">
        <v>31470</v>
      </c>
      <c r="M192" s="71">
        <v>31470</v>
      </c>
      <c r="N192" s="71">
        <v>585</v>
      </c>
    </row>
    <row r="193" spans="1:14" x14ac:dyDescent="0.25">
      <c r="A193" t="s">
        <v>220</v>
      </c>
      <c r="C193" t="s">
        <v>131</v>
      </c>
      <c r="D193" t="s">
        <v>109</v>
      </c>
      <c r="E193" s="71">
        <v>287740</v>
      </c>
      <c r="F193" s="71">
        <v>10490</v>
      </c>
      <c r="G193" s="71">
        <v>82680</v>
      </c>
      <c r="H193" s="71">
        <v>0</v>
      </c>
      <c r="I193" s="71">
        <v>59660</v>
      </c>
      <c r="J193" s="71">
        <v>440570</v>
      </c>
      <c r="K193" s="71">
        <v>469344</v>
      </c>
      <c r="L193" s="71">
        <v>415650</v>
      </c>
      <c r="M193" s="71">
        <v>442650</v>
      </c>
      <c r="N193" s="71">
        <v>4775</v>
      </c>
    </row>
    <row r="194" spans="1:14" x14ac:dyDescent="0.25">
      <c r="A194" t="s">
        <v>221</v>
      </c>
      <c r="B194" t="s">
        <v>133</v>
      </c>
      <c r="C194" t="s">
        <v>131</v>
      </c>
      <c r="D194" t="s">
        <v>109</v>
      </c>
      <c r="E194" s="71">
        <v>0</v>
      </c>
      <c r="F194" s="71">
        <v>0</v>
      </c>
      <c r="G194" s="71">
        <v>0</v>
      </c>
      <c r="H194" s="71">
        <v>0</v>
      </c>
      <c r="I194" s="71">
        <v>0</v>
      </c>
      <c r="J194" s="71">
        <v>0</v>
      </c>
      <c r="K194" s="71">
        <v>6360</v>
      </c>
      <c r="L194" s="71">
        <v>0</v>
      </c>
      <c r="M194" s="71">
        <v>6000</v>
      </c>
      <c r="N194" s="71">
        <v>0</v>
      </c>
    </row>
    <row r="195" spans="1:14" x14ac:dyDescent="0.25">
      <c r="A195" t="s">
        <v>222</v>
      </c>
      <c r="C195" t="s">
        <v>131</v>
      </c>
      <c r="D195" t="s">
        <v>171</v>
      </c>
      <c r="E195" s="71">
        <v>35180</v>
      </c>
      <c r="F195" s="71">
        <v>1280</v>
      </c>
      <c r="G195" s="71">
        <v>7510</v>
      </c>
      <c r="H195" s="71">
        <v>0</v>
      </c>
      <c r="I195" s="71">
        <v>-10610</v>
      </c>
      <c r="J195" s="71">
        <v>33360</v>
      </c>
      <c r="K195" s="71">
        <v>33360</v>
      </c>
      <c r="L195" s="71">
        <v>31470</v>
      </c>
      <c r="M195" s="71">
        <v>31470</v>
      </c>
      <c r="N195" s="71">
        <v>584</v>
      </c>
    </row>
    <row r="196" spans="1:14" x14ac:dyDescent="0.25">
      <c r="A196" t="s">
        <v>223</v>
      </c>
      <c r="C196" t="s">
        <v>131</v>
      </c>
      <c r="D196" t="s">
        <v>109</v>
      </c>
      <c r="E196" s="71">
        <v>21580</v>
      </c>
      <c r="F196" s="71">
        <v>790</v>
      </c>
      <c r="G196" s="71">
        <v>0</v>
      </c>
      <c r="H196" s="71">
        <v>0</v>
      </c>
      <c r="I196" s="71">
        <v>-13040</v>
      </c>
      <c r="J196" s="71">
        <v>9330</v>
      </c>
      <c r="K196" s="71">
        <v>11500</v>
      </c>
      <c r="L196" s="71">
        <v>8800</v>
      </c>
      <c r="M196" s="71">
        <v>9940</v>
      </c>
      <c r="N196" s="71">
        <v>358</v>
      </c>
    </row>
    <row r="197" spans="1:14" x14ac:dyDescent="0.25">
      <c r="A197" t="s">
        <v>224</v>
      </c>
      <c r="C197" t="s">
        <v>131</v>
      </c>
      <c r="D197" t="s">
        <v>109</v>
      </c>
      <c r="E197" s="71">
        <v>22500</v>
      </c>
      <c r="F197" s="71">
        <v>820</v>
      </c>
      <c r="G197" s="71">
        <v>0</v>
      </c>
      <c r="H197" s="71">
        <v>0</v>
      </c>
      <c r="I197" s="71">
        <v>-15780</v>
      </c>
      <c r="J197" s="71">
        <v>7540</v>
      </c>
      <c r="K197" s="71">
        <v>9790</v>
      </c>
      <c r="L197" s="71">
        <v>7110</v>
      </c>
      <c r="M197" s="71">
        <v>10510</v>
      </c>
      <c r="N197" s="71">
        <v>373</v>
      </c>
    </row>
    <row r="198" spans="1:14" x14ac:dyDescent="0.25">
      <c r="A198" t="s">
        <v>225</v>
      </c>
      <c r="C198" t="s">
        <v>131</v>
      </c>
      <c r="D198" t="s">
        <v>15</v>
      </c>
      <c r="E198" s="71">
        <v>256580</v>
      </c>
      <c r="F198" s="71">
        <v>9350</v>
      </c>
      <c r="G198" s="71">
        <v>68420</v>
      </c>
      <c r="H198" s="71">
        <v>0</v>
      </c>
      <c r="I198" s="71">
        <v>8380</v>
      </c>
      <c r="J198" s="71">
        <v>342730</v>
      </c>
      <c r="K198" s="71">
        <v>342730</v>
      </c>
      <c r="L198" s="71">
        <v>323340</v>
      </c>
      <c r="M198" s="71">
        <v>323340</v>
      </c>
      <c r="N198" s="71">
        <v>4258</v>
      </c>
    </row>
    <row r="199" spans="1:14" x14ac:dyDescent="0.25">
      <c r="A199" t="s">
        <v>226</v>
      </c>
      <c r="B199" t="s">
        <v>133</v>
      </c>
      <c r="C199" t="s">
        <v>131</v>
      </c>
      <c r="D199" t="s">
        <v>15</v>
      </c>
      <c r="E199" s="71">
        <v>0</v>
      </c>
      <c r="F199" s="71">
        <v>0</v>
      </c>
      <c r="G199" s="71">
        <v>0</v>
      </c>
      <c r="H199" s="71">
        <v>0</v>
      </c>
      <c r="I199" s="71">
        <v>0</v>
      </c>
      <c r="J199" s="71">
        <v>0</v>
      </c>
      <c r="K199" s="71">
        <v>5250</v>
      </c>
      <c r="L199" s="71">
        <v>0</v>
      </c>
      <c r="M199" s="71">
        <v>5000</v>
      </c>
      <c r="N199" s="71">
        <v>0</v>
      </c>
    </row>
    <row r="200" spans="1:14" x14ac:dyDescent="0.25">
      <c r="A200" t="s">
        <v>227</v>
      </c>
      <c r="C200" t="s">
        <v>131</v>
      </c>
      <c r="D200" t="s">
        <v>15</v>
      </c>
      <c r="E200" s="71">
        <v>35050</v>
      </c>
      <c r="F200" s="71">
        <v>1280</v>
      </c>
      <c r="G200" s="71">
        <v>7480</v>
      </c>
      <c r="H200" s="71">
        <v>0</v>
      </c>
      <c r="I200" s="71">
        <v>-10450</v>
      </c>
      <c r="J200" s="71">
        <v>33360</v>
      </c>
      <c r="K200" s="71">
        <v>33360</v>
      </c>
      <c r="L200" s="71">
        <v>31470</v>
      </c>
      <c r="M200" s="71">
        <v>31470</v>
      </c>
      <c r="N200" s="71">
        <v>582</v>
      </c>
    </row>
    <row r="201" spans="1:14" x14ac:dyDescent="0.25">
      <c r="A201" t="s">
        <v>228</v>
      </c>
      <c r="C201" t="s">
        <v>131</v>
      </c>
      <c r="D201" t="s">
        <v>15</v>
      </c>
      <c r="E201" s="71">
        <v>45630</v>
      </c>
      <c r="F201" s="71">
        <v>1660</v>
      </c>
      <c r="G201" s="71">
        <v>0</v>
      </c>
      <c r="H201" s="71">
        <v>0</v>
      </c>
      <c r="I201" s="71">
        <v>-20920</v>
      </c>
      <c r="J201" s="71">
        <v>26370</v>
      </c>
      <c r="K201" s="71">
        <v>26370</v>
      </c>
      <c r="L201" s="71">
        <v>24880</v>
      </c>
      <c r="M201" s="71">
        <v>24880</v>
      </c>
      <c r="N201" s="71">
        <v>757</v>
      </c>
    </row>
    <row r="202" spans="1:14" x14ac:dyDescent="0.25">
      <c r="A202" t="s">
        <v>229</v>
      </c>
      <c r="C202" t="s">
        <v>131</v>
      </c>
      <c r="D202" t="s">
        <v>15</v>
      </c>
      <c r="E202" s="71">
        <v>24110</v>
      </c>
      <c r="F202" s="71">
        <v>880</v>
      </c>
      <c r="G202" s="71">
        <v>0</v>
      </c>
      <c r="H202" s="71">
        <v>0</v>
      </c>
      <c r="I202" s="71">
        <v>-12430</v>
      </c>
      <c r="J202" s="71">
        <v>12560</v>
      </c>
      <c r="K202" s="71">
        <v>12560</v>
      </c>
      <c r="L202" s="71">
        <v>11850</v>
      </c>
      <c r="M202" s="71">
        <v>11850</v>
      </c>
      <c r="N202" s="71">
        <v>400</v>
      </c>
    </row>
    <row r="203" spans="1:14" x14ac:dyDescent="0.25">
      <c r="A203" t="s">
        <v>230</v>
      </c>
      <c r="C203" t="s">
        <v>131</v>
      </c>
      <c r="D203" t="s">
        <v>15</v>
      </c>
      <c r="E203" s="71">
        <v>34740</v>
      </c>
      <c r="F203" s="71">
        <v>1270</v>
      </c>
      <c r="G203" s="71">
        <v>7410</v>
      </c>
      <c r="H203" s="71">
        <v>0</v>
      </c>
      <c r="I203" s="71">
        <v>-10060</v>
      </c>
      <c r="J203" s="71">
        <v>33360</v>
      </c>
      <c r="K203" s="71">
        <v>33360</v>
      </c>
      <c r="L203" s="71">
        <v>31470</v>
      </c>
      <c r="M203" s="71">
        <v>31470</v>
      </c>
      <c r="N203" s="71">
        <v>576</v>
      </c>
    </row>
    <row r="204" spans="1:14" x14ac:dyDescent="0.25">
      <c r="A204" t="s">
        <v>231</v>
      </c>
      <c r="C204" t="s">
        <v>131</v>
      </c>
      <c r="D204" t="s">
        <v>15</v>
      </c>
      <c r="E204" s="71">
        <v>233960</v>
      </c>
      <c r="F204" s="71">
        <v>8530</v>
      </c>
      <c r="G204" s="71">
        <v>52650</v>
      </c>
      <c r="H204" s="71">
        <v>0</v>
      </c>
      <c r="I204" s="71">
        <v>-27410</v>
      </c>
      <c r="J204" s="71">
        <v>267730</v>
      </c>
      <c r="K204" s="71">
        <v>267730</v>
      </c>
      <c r="L204" s="71">
        <v>252590</v>
      </c>
      <c r="M204" s="71">
        <v>252590</v>
      </c>
      <c r="N204" s="71">
        <v>3882</v>
      </c>
    </row>
    <row r="205" spans="1:14" x14ac:dyDescent="0.25">
      <c r="A205" t="s">
        <v>232</v>
      </c>
      <c r="B205" t="s">
        <v>133</v>
      </c>
      <c r="C205" t="s">
        <v>131</v>
      </c>
      <c r="D205" t="s">
        <v>15</v>
      </c>
      <c r="E205" s="71">
        <v>0</v>
      </c>
      <c r="F205" s="71">
        <v>0</v>
      </c>
      <c r="G205" s="71">
        <v>0</v>
      </c>
      <c r="H205" s="71">
        <v>0</v>
      </c>
      <c r="I205" s="71">
        <v>0</v>
      </c>
      <c r="J205" s="71">
        <v>0</v>
      </c>
      <c r="K205" s="71">
        <v>3180</v>
      </c>
      <c r="L205" s="71">
        <v>0</v>
      </c>
      <c r="M205" s="71">
        <v>3000</v>
      </c>
      <c r="N205" s="71">
        <v>0</v>
      </c>
    </row>
    <row r="206" spans="1:14" x14ac:dyDescent="0.25">
      <c r="A206" t="s">
        <v>233</v>
      </c>
      <c r="C206" t="s">
        <v>131</v>
      </c>
      <c r="D206" t="s">
        <v>15</v>
      </c>
      <c r="E206" s="71">
        <v>48540</v>
      </c>
      <c r="F206" s="71">
        <v>1770</v>
      </c>
      <c r="G206" s="71">
        <v>0</v>
      </c>
      <c r="H206" s="71">
        <v>0</v>
      </c>
      <c r="I206" s="71">
        <v>-13030</v>
      </c>
      <c r="J206" s="71">
        <v>37280</v>
      </c>
      <c r="K206" s="71">
        <v>37280</v>
      </c>
      <c r="L206" s="71">
        <v>35170</v>
      </c>
      <c r="M206" s="71">
        <v>35170</v>
      </c>
      <c r="N206" s="71">
        <v>806</v>
      </c>
    </row>
    <row r="207" spans="1:14" x14ac:dyDescent="0.25">
      <c r="A207" t="s">
        <v>234</v>
      </c>
      <c r="C207" t="s">
        <v>131</v>
      </c>
      <c r="D207" t="s">
        <v>15</v>
      </c>
      <c r="E207" s="71">
        <v>259670</v>
      </c>
      <c r="F207" s="71">
        <v>9460</v>
      </c>
      <c r="G207" s="71">
        <v>68720</v>
      </c>
      <c r="H207" s="71">
        <v>0</v>
      </c>
      <c r="I207" s="71">
        <v>8280</v>
      </c>
      <c r="J207" s="71">
        <v>346130</v>
      </c>
      <c r="K207" s="71">
        <v>346130</v>
      </c>
      <c r="L207" s="71">
        <v>326550</v>
      </c>
      <c r="M207" s="71">
        <v>326550</v>
      </c>
      <c r="N207" s="71">
        <v>4309</v>
      </c>
    </row>
    <row r="208" spans="1:14" x14ac:dyDescent="0.25">
      <c r="A208" t="s">
        <v>235</v>
      </c>
      <c r="B208" t="s">
        <v>133</v>
      </c>
      <c r="C208" t="s">
        <v>131</v>
      </c>
      <c r="D208" t="s">
        <v>15</v>
      </c>
      <c r="E208" s="71">
        <v>0</v>
      </c>
      <c r="F208" s="71">
        <v>0</v>
      </c>
      <c r="G208" s="71">
        <v>0</v>
      </c>
      <c r="H208" s="71">
        <v>0</v>
      </c>
      <c r="I208" s="71">
        <v>0</v>
      </c>
      <c r="J208" s="71">
        <v>0</v>
      </c>
      <c r="K208" s="71">
        <v>1150</v>
      </c>
      <c r="L208" s="71">
        <v>0</v>
      </c>
      <c r="M208" s="71">
        <v>1100</v>
      </c>
      <c r="N208" s="71">
        <v>0</v>
      </c>
    </row>
    <row r="209" spans="1:14" x14ac:dyDescent="0.25">
      <c r="A209" t="s">
        <v>236</v>
      </c>
      <c r="C209" t="s">
        <v>131</v>
      </c>
      <c r="D209" t="s">
        <v>15</v>
      </c>
      <c r="E209" s="71">
        <v>35320</v>
      </c>
      <c r="F209" s="71">
        <v>1290</v>
      </c>
      <c r="G209" s="71">
        <v>7540</v>
      </c>
      <c r="H209" s="71">
        <v>0</v>
      </c>
      <c r="I209" s="71">
        <v>-10790</v>
      </c>
      <c r="J209" s="71">
        <v>33360</v>
      </c>
      <c r="K209" s="71">
        <v>33360</v>
      </c>
      <c r="L209" s="71">
        <v>31470</v>
      </c>
      <c r="M209" s="71">
        <v>31470</v>
      </c>
      <c r="N209" s="71">
        <v>586</v>
      </c>
    </row>
    <row r="210" spans="1:14" x14ac:dyDescent="0.25">
      <c r="A210" t="s">
        <v>237</v>
      </c>
      <c r="C210" t="s">
        <v>131</v>
      </c>
      <c r="D210" t="s">
        <v>15</v>
      </c>
      <c r="E210" s="71">
        <v>372060</v>
      </c>
      <c r="F210" s="71">
        <v>13560</v>
      </c>
      <c r="G210" s="71">
        <v>117440</v>
      </c>
      <c r="H210" s="71">
        <v>0</v>
      </c>
      <c r="I210" s="71">
        <v>118510</v>
      </c>
      <c r="J210" s="71">
        <v>621570</v>
      </c>
      <c r="K210" s="71">
        <v>621570</v>
      </c>
      <c r="L210" s="71">
        <v>586410</v>
      </c>
      <c r="M210" s="71">
        <v>586410</v>
      </c>
      <c r="N210" s="71">
        <v>6174</v>
      </c>
    </row>
    <row r="211" spans="1:14" x14ac:dyDescent="0.25">
      <c r="A211" t="s">
        <v>238</v>
      </c>
      <c r="B211" t="s">
        <v>133</v>
      </c>
      <c r="C211" t="s">
        <v>131</v>
      </c>
      <c r="D211" t="s">
        <v>15</v>
      </c>
      <c r="E211" s="71">
        <v>0</v>
      </c>
      <c r="F211" s="71">
        <v>0</v>
      </c>
      <c r="G211" s="71">
        <v>0</v>
      </c>
      <c r="H211" s="71">
        <v>0</v>
      </c>
      <c r="I211" s="71">
        <v>0</v>
      </c>
      <c r="J211" s="71">
        <v>0</v>
      </c>
      <c r="K211" s="71">
        <v>3500</v>
      </c>
      <c r="L211" s="71">
        <v>0</v>
      </c>
      <c r="M211" s="71">
        <v>5425</v>
      </c>
      <c r="N211" s="71">
        <v>0</v>
      </c>
    </row>
    <row r="212" spans="1:14" x14ac:dyDescent="0.25">
      <c r="A212" t="s">
        <v>239</v>
      </c>
      <c r="C212" t="s">
        <v>131</v>
      </c>
      <c r="D212" t="s">
        <v>15</v>
      </c>
      <c r="E212" s="71">
        <v>36150</v>
      </c>
      <c r="F212" s="71">
        <v>1320</v>
      </c>
      <c r="G212" s="71">
        <v>7720</v>
      </c>
      <c r="H212" s="71">
        <v>0</v>
      </c>
      <c r="I212" s="71">
        <v>-11830</v>
      </c>
      <c r="J212" s="71">
        <v>33360</v>
      </c>
      <c r="K212" s="71">
        <v>33360</v>
      </c>
      <c r="L212" s="71">
        <v>31470</v>
      </c>
      <c r="M212" s="71">
        <v>31470</v>
      </c>
      <c r="N212" s="71">
        <v>600</v>
      </c>
    </row>
    <row r="213" spans="1:14" x14ac:dyDescent="0.25">
      <c r="A213" t="s">
        <v>240</v>
      </c>
      <c r="C213" t="s">
        <v>131</v>
      </c>
      <c r="D213" t="s">
        <v>18</v>
      </c>
      <c r="E213" s="71">
        <v>242080</v>
      </c>
      <c r="F213" s="71">
        <v>8820</v>
      </c>
      <c r="G213" s="71">
        <v>62820</v>
      </c>
      <c r="H213" s="71">
        <v>0</v>
      </c>
      <c r="I213" s="71">
        <v>-7240</v>
      </c>
      <c r="J213" s="71">
        <v>306480</v>
      </c>
      <c r="K213" s="71">
        <v>306480</v>
      </c>
      <c r="L213" s="71">
        <v>289140</v>
      </c>
      <c r="M213" s="71">
        <v>289140</v>
      </c>
      <c r="N213" s="71">
        <v>4017</v>
      </c>
    </row>
    <row r="214" spans="1:14" x14ac:dyDescent="0.25">
      <c r="A214" t="s">
        <v>241</v>
      </c>
      <c r="B214" t="s">
        <v>133</v>
      </c>
      <c r="C214" t="s">
        <v>131</v>
      </c>
      <c r="D214" t="s">
        <v>18</v>
      </c>
      <c r="E214" s="71">
        <v>0</v>
      </c>
      <c r="F214" s="71">
        <v>0</v>
      </c>
      <c r="G214" s="71">
        <v>0</v>
      </c>
      <c r="H214" s="71">
        <v>0</v>
      </c>
      <c r="I214" s="71">
        <v>0</v>
      </c>
      <c r="J214" s="71">
        <v>0</v>
      </c>
      <c r="K214" s="71">
        <v>8000</v>
      </c>
      <c r="L214" s="71">
        <v>0</v>
      </c>
      <c r="M214" s="71" t="s">
        <v>215</v>
      </c>
      <c r="N214" s="71">
        <v>0</v>
      </c>
    </row>
    <row r="215" spans="1:14" x14ac:dyDescent="0.25">
      <c r="A215" t="s">
        <v>242</v>
      </c>
      <c r="C215" t="s">
        <v>131</v>
      </c>
      <c r="D215" t="s">
        <v>15</v>
      </c>
      <c r="E215" s="71">
        <v>17690</v>
      </c>
      <c r="F215" s="71">
        <v>640</v>
      </c>
      <c r="G215" s="71">
        <v>0</v>
      </c>
      <c r="H215" s="71">
        <v>0</v>
      </c>
      <c r="I215" s="71">
        <v>-11750</v>
      </c>
      <c r="J215" s="71">
        <v>6580</v>
      </c>
      <c r="K215" s="71">
        <v>6580</v>
      </c>
      <c r="L215" s="71">
        <v>6210</v>
      </c>
      <c r="M215" s="71">
        <v>6210</v>
      </c>
      <c r="N215" s="71">
        <v>294</v>
      </c>
    </row>
    <row r="216" spans="1:14" x14ac:dyDescent="0.25">
      <c r="A216" t="s">
        <v>243</v>
      </c>
      <c r="C216" t="s">
        <v>131</v>
      </c>
      <c r="D216" t="s">
        <v>15</v>
      </c>
      <c r="E216" s="71">
        <v>72630</v>
      </c>
      <c r="F216" s="71">
        <v>2650</v>
      </c>
      <c r="G216" s="71">
        <v>15500</v>
      </c>
      <c r="H216" s="71">
        <v>0</v>
      </c>
      <c r="I216" s="71">
        <v>-870</v>
      </c>
      <c r="J216" s="71">
        <v>89910</v>
      </c>
      <c r="K216" s="71">
        <v>90660</v>
      </c>
      <c r="L216" s="71">
        <v>84820</v>
      </c>
      <c r="M216" s="71">
        <v>85570</v>
      </c>
      <c r="N216" s="71">
        <v>1205</v>
      </c>
    </row>
    <row r="217" spans="1:14" x14ac:dyDescent="0.25">
      <c r="A217" t="s">
        <v>244</v>
      </c>
      <c r="C217" t="s">
        <v>131</v>
      </c>
      <c r="D217" t="s">
        <v>171</v>
      </c>
      <c r="E217" s="71">
        <v>93060</v>
      </c>
      <c r="F217" s="71">
        <v>3390</v>
      </c>
      <c r="G217" s="71">
        <v>0</v>
      </c>
      <c r="H217" s="71">
        <v>0</v>
      </c>
      <c r="I217" s="71">
        <v>-24840</v>
      </c>
      <c r="J217" s="71">
        <v>71610</v>
      </c>
      <c r="K217" s="71">
        <v>71610</v>
      </c>
      <c r="L217" s="71">
        <v>67560</v>
      </c>
      <c r="M217" s="71">
        <v>67560</v>
      </c>
      <c r="N217" s="71">
        <v>1544</v>
      </c>
    </row>
    <row r="218" spans="1:14" x14ac:dyDescent="0.25">
      <c r="A218" t="s">
        <v>245</v>
      </c>
      <c r="C218" t="s">
        <v>131</v>
      </c>
      <c r="D218" t="s">
        <v>15</v>
      </c>
      <c r="E218" s="71">
        <v>23100</v>
      </c>
      <c r="F218" s="71">
        <v>840</v>
      </c>
      <c r="G218" s="71">
        <v>0</v>
      </c>
      <c r="H218" s="71">
        <v>0</v>
      </c>
      <c r="I218" s="71">
        <v>-11380</v>
      </c>
      <c r="J218" s="71">
        <v>12560</v>
      </c>
      <c r="K218" s="71">
        <v>12560</v>
      </c>
      <c r="L218" s="71">
        <v>11850</v>
      </c>
      <c r="M218" s="71">
        <v>11850</v>
      </c>
      <c r="N218" s="71">
        <v>383</v>
      </c>
    </row>
    <row r="219" spans="1:14" x14ac:dyDescent="0.25">
      <c r="A219" t="s">
        <v>246</v>
      </c>
      <c r="C219" t="s">
        <v>131</v>
      </c>
      <c r="D219" t="s">
        <v>15</v>
      </c>
      <c r="E219" s="71">
        <v>23940</v>
      </c>
      <c r="F219" s="71">
        <v>870</v>
      </c>
      <c r="G219" s="71">
        <v>0</v>
      </c>
      <c r="H219" s="71">
        <v>0</v>
      </c>
      <c r="I219" s="71">
        <v>-12250</v>
      </c>
      <c r="J219" s="71">
        <v>12560</v>
      </c>
      <c r="K219" s="71">
        <v>13800</v>
      </c>
      <c r="L219" s="71">
        <v>11850</v>
      </c>
      <c r="M219" s="71">
        <v>13035</v>
      </c>
      <c r="N219" s="71">
        <v>397</v>
      </c>
    </row>
    <row r="220" spans="1:14" x14ac:dyDescent="0.25">
      <c r="A220" t="s">
        <v>247</v>
      </c>
      <c r="C220" t="s">
        <v>131</v>
      </c>
      <c r="D220" t="s">
        <v>15</v>
      </c>
      <c r="E220" s="71">
        <v>27800</v>
      </c>
      <c r="F220" s="71">
        <v>1010</v>
      </c>
      <c r="G220" s="71">
        <v>0</v>
      </c>
      <c r="H220" s="71">
        <v>0</v>
      </c>
      <c r="I220" s="71">
        <v>-12950</v>
      </c>
      <c r="J220" s="71">
        <v>15860</v>
      </c>
      <c r="K220" s="71">
        <v>15860</v>
      </c>
      <c r="L220" s="71">
        <v>14960</v>
      </c>
      <c r="M220" s="71">
        <v>14960</v>
      </c>
      <c r="N220" s="71">
        <v>461</v>
      </c>
    </row>
    <row r="221" spans="1:14" x14ac:dyDescent="0.25">
      <c r="A221" t="s">
        <v>248</v>
      </c>
      <c r="C221" t="s">
        <v>131</v>
      </c>
      <c r="D221" t="s">
        <v>15</v>
      </c>
      <c r="E221" s="71">
        <v>49400</v>
      </c>
      <c r="F221" s="71">
        <v>1800</v>
      </c>
      <c r="G221" s="71">
        <v>0</v>
      </c>
      <c r="H221" s="71">
        <v>0</v>
      </c>
      <c r="I221" s="71">
        <v>-2100</v>
      </c>
      <c r="J221" s="71">
        <v>49100</v>
      </c>
      <c r="K221" s="71">
        <v>49100</v>
      </c>
      <c r="L221" s="71">
        <v>46320</v>
      </c>
      <c r="M221" s="71">
        <v>46320</v>
      </c>
      <c r="N221" s="71">
        <v>820</v>
      </c>
    </row>
    <row r="222" spans="1:14" x14ac:dyDescent="0.25">
      <c r="A222" t="s">
        <v>249</v>
      </c>
      <c r="C222" t="s">
        <v>131</v>
      </c>
      <c r="D222" t="s">
        <v>15</v>
      </c>
      <c r="E222" s="71">
        <v>50990</v>
      </c>
      <c r="F222" s="71">
        <v>1860</v>
      </c>
      <c r="G222" s="71">
        <v>0</v>
      </c>
      <c r="H222" s="71">
        <v>0</v>
      </c>
      <c r="I222" s="71">
        <v>-20670</v>
      </c>
      <c r="J222" s="71">
        <v>32180</v>
      </c>
      <c r="K222" s="71">
        <v>32180</v>
      </c>
      <c r="L222" s="71">
        <v>30360</v>
      </c>
      <c r="M222" s="71">
        <v>30360</v>
      </c>
      <c r="N222" s="71">
        <v>846</v>
      </c>
    </row>
    <row r="223" spans="1:14" x14ac:dyDescent="0.25">
      <c r="A223" t="s">
        <v>250</v>
      </c>
      <c r="C223" t="s">
        <v>131</v>
      </c>
      <c r="D223" t="s">
        <v>15</v>
      </c>
      <c r="E223" s="71">
        <v>20940</v>
      </c>
      <c r="F223" s="71">
        <v>760</v>
      </c>
      <c r="G223" s="71">
        <v>0</v>
      </c>
      <c r="H223" s="71">
        <v>0</v>
      </c>
      <c r="I223" s="71">
        <v>-12370</v>
      </c>
      <c r="J223" s="71">
        <v>9330</v>
      </c>
      <c r="K223" s="71">
        <v>9330</v>
      </c>
      <c r="L223" s="71">
        <v>8800</v>
      </c>
      <c r="M223" s="71">
        <v>8800</v>
      </c>
      <c r="N223" s="71">
        <v>348</v>
      </c>
    </row>
    <row r="224" spans="1:14" x14ac:dyDescent="0.25">
      <c r="A224" t="s">
        <v>251</v>
      </c>
      <c r="C224" t="s">
        <v>131</v>
      </c>
      <c r="D224" t="s">
        <v>51</v>
      </c>
      <c r="E224" s="71">
        <v>265470</v>
      </c>
      <c r="F224" s="71">
        <v>9680</v>
      </c>
      <c r="G224" s="71">
        <v>67130</v>
      </c>
      <c r="H224" s="71">
        <v>0</v>
      </c>
      <c r="I224" s="71">
        <v>-7270</v>
      </c>
      <c r="J224" s="71">
        <v>335010</v>
      </c>
      <c r="K224" s="71">
        <v>335010</v>
      </c>
      <c r="L224" s="71">
        <v>316060</v>
      </c>
      <c r="M224" s="71">
        <v>316060</v>
      </c>
      <c r="N224" s="71">
        <v>4405</v>
      </c>
    </row>
    <row r="225" spans="1:14" x14ac:dyDescent="0.25">
      <c r="A225" t="s">
        <v>252</v>
      </c>
      <c r="B225" t="s">
        <v>133</v>
      </c>
      <c r="C225" t="s">
        <v>131</v>
      </c>
      <c r="D225" t="s">
        <v>51</v>
      </c>
      <c r="E225" s="71">
        <v>0</v>
      </c>
      <c r="F225" s="71">
        <v>0</v>
      </c>
      <c r="G225" s="71">
        <v>0</v>
      </c>
      <c r="H225" s="71">
        <v>0</v>
      </c>
      <c r="I225" s="71">
        <v>0</v>
      </c>
      <c r="J225" s="71">
        <v>0</v>
      </c>
      <c r="K225" s="71">
        <v>0</v>
      </c>
      <c r="L225" s="71">
        <v>0</v>
      </c>
      <c r="M225" s="71">
        <v>6500</v>
      </c>
      <c r="N225" s="71">
        <v>0</v>
      </c>
    </row>
    <row r="226" spans="1:14" x14ac:dyDescent="0.25">
      <c r="A226" t="s">
        <v>253</v>
      </c>
      <c r="C226" t="s">
        <v>131</v>
      </c>
      <c r="D226" t="s">
        <v>51</v>
      </c>
      <c r="E226" s="71">
        <v>35650</v>
      </c>
      <c r="F226" s="71">
        <v>1300</v>
      </c>
      <c r="G226" s="71">
        <v>7610</v>
      </c>
      <c r="H226" s="71">
        <v>0</v>
      </c>
      <c r="I226" s="71">
        <v>-11200</v>
      </c>
      <c r="J226" s="71">
        <v>33360</v>
      </c>
      <c r="K226" s="71">
        <v>33360</v>
      </c>
      <c r="L226" s="71">
        <v>31470</v>
      </c>
      <c r="M226" s="71">
        <v>31470</v>
      </c>
      <c r="N226" s="71">
        <v>592</v>
      </c>
    </row>
    <row r="227" spans="1:14" x14ac:dyDescent="0.25">
      <c r="A227" t="s">
        <v>254</v>
      </c>
      <c r="C227" t="s">
        <v>131</v>
      </c>
      <c r="D227" t="s">
        <v>15</v>
      </c>
      <c r="E227" s="71">
        <v>276780</v>
      </c>
      <c r="F227" s="71">
        <v>10090</v>
      </c>
      <c r="G227" s="71">
        <v>80860</v>
      </c>
      <c r="H227" s="71">
        <v>0</v>
      </c>
      <c r="I227" s="71">
        <v>39240</v>
      </c>
      <c r="J227" s="71">
        <v>406970</v>
      </c>
      <c r="K227" s="71">
        <v>406970</v>
      </c>
      <c r="L227" s="71">
        <v>383950</v>
      </c>
      <c r="M227" s="71">
        <v>383950</v>
      </c>
      <c r="N227" s="71">
        <v>4593</v>
      </c>
    </row>
    <row r="228" spans="1:14" x14ac:dyDescent="0.25">
      <c r="A228" t="s">
        <v>255</v>
      </c>
      <c r="B228" t="s">
        <v>133</v>
      </c>
      <c r="C228" t="s">
        <v>131</v>
      </c>
      <c r="D228" t="s">
        <v>15</v>
      </c>
      <c r="E228" s="71">
        <v>0</v>
      </c>
      <c r="F228" s="71">
        <v>0</v>
      </c>
      <c r="G228" s="71">
        <v>0</v>
      </c>
      <c r="H228" s="71">
        <v>0</v>
      </c>
      <c r="I228" s="71">
        <v>0</v>
      </c>
      <c r="J228" s="71">
        <v>0</v>
      </c>
      <c r="K228" s="71">
        <v>11350</v>
      </c>
      <c r="L228" s="71">
        <v>0</v>
      </c>
      <c r="M228" s="71">
        <v>11350</v>
      </c>
      <c r="N228" s="71">
        <v>0</v>
      </c>
    </row>
    <row r="229" spans="1:14" x14ac:dyDescent="0.25">
      <c r="A229" t="s">
        <v>256</v>
      </c>
      <c r="C229" t="s">
        <v>131</v>
      </c>
      <c r="D229" t="s">
        <v>15</v>
      </c>
      <c r="E229" s="71">
        <v>35240</v>
      </c>
      <c r="F229" s="71">
        <v>1280</v>
      </c>
      <c r="G229" s="71">
        <v>7520</v>
      </c>
      <c r="H229" s="71">
        <v>0</v>
      </c>
      <c r="I229" s="71">
        <v>-10680</v>
      </c>
      <c r="J229" s="71">
        <v>33360</v>
      </c>
      <c r="K229" s="71">
        <v>33360</v>
      </c>
      <c r="L229" s="71">
        <v>31470</v>
      </c>
      <c r="M229" s="71">
        <v>31470</v>
      </c>
      <c r="N229" s="71">
        <v>585</v>
      </c>
    </row>
    <row r="230" spans="1:14" x14ac:dyDescent="0.25">
      <c r="A230" t="s">
        <v>257</v>
      </c>
      <c r="C230" t="s">
        <v>131</v>
      </c>
      <c r="D230" t="s">
        <v>171</v>
      </c>
      <c r="E230" s="71">
        <v>13980</v>
      </c>
      <c r="F230" s="71">
        <v>510</v>
      </c>
      <c r="G230" s="71">
        <v>0</v>
      </c>
      <c r="H230" s="71">
        <v>0</v>
      </c>
      <c r="I230" s="71">
        <v>-11960</v>
      </c>
      <c r="J230" s="71">
        <v>2530</v>
      </c>
      <c r="K230" s="71">
        <v>2530</v>
      </c>
      <c r="L230" s="71">
        <v>2390</v>
      </c>
      <c r="M230" s="71">
        <v>2390</v>
      </c>
      <c r="N230" s="71">
        <v>232</v>
      </c>
    </row>
    <row r="231" spans="1:14" x14ac:dyDescent="0.25">
      <c r="A231" t="s">
        <v>258</v>
      </c>
      <c r="C231" t="s">
        <v>131</v>
      </c>
      <c r="D231" t="s">
        <v>171</v>
      </c>
      <c r="E231" s="71">
        <v>13950</v>
      </c>
      <c r="F231" s="71">
        <v>510</v>
      </c>
      <c r="G231" s="71">
        <v>0</v>
      </c>
      <c r="H231" s="71">
        <v>0</v>
      </c>
      <c r="I231" s="71">
        <v>-11930</v>
      </c>
      <c r="J231" s="71">
        <v>2530</v>
      </c>
      <c r="K231" s="71">
        <v>2530</v>
      </c>
      <c r="L231" s="71">
        <v>2390</v>
      </c>
      <c r="M231" s="71">
        <v>2390</v>
      </c>
      <c r="N231" s="71">
        <v>232</v>
      </c>
    </row>
    <row r="232" spans="1:14" x14ac:dyDescent="0.25">
      <c r="A232" t="s">
        <v>260</v>
      </c>
      <c r="C232" t="s">
        <v>131</v>
      </c>
      <c r="D232" t="s">
        <v>15</v>
      </c>
      <c r="E232" s="71">
        <v>22990</v>
      </c>
      <c r="F232" s="71">
        <v>840</v>
      </c>
      <c r="G232" s="71">
        <v>0</v>
      </c>
      <c r="H232" s="71">
        <v>0</v>
      </c>
      <c r="I232" s="71">
        <v>-11270</v>
      </c>
      <c r="J232" s="71">
        <v>12560</v>
      </c>
      <c r="K232" s="71">
        <v>12560</v>
      </c>
      <c r="L232" s="71">
        <v>11850</v>
      </c>
      <c r="M232" s="71">
        <v>11850</v>
      </c>
      <c r="N232" s="71">
        <v>382</v>
      </c>
    </row>
    <row r="233" spans="1:14" x14ac:dyDescent="0.25">
      <c r="A233" t="s">
        <v>261</v>
      </c>
      <c r="C233" t="s">
        <v>262</v>
      </c>
      <c r="D233" t="s">
        <v>15</v>
      </c>
      <c r="E233" s="71">
        <v>44330</v>
      </c>
      <c r="F233" s="71">
        <v>5360</v>
      </c>
      <c r="G233" s="71">
        <v>0</v>
      </c>
      <c r="H233" s="71">
        <v>0</v>
      </c>
      <c r="I233" s="71">
        <v>-12910</v>
      </c>
      <c r="J233" s="71">
        <v>36780</v>
      </c>
      <c r="K233" s="71">
        <v>36780</v>
      </c>
      <c r="L233" s="71">
        <v>34680</v>
      </c>
      <c r="M233" s="71">
        <v>34680</v>
      </c>
      <c r="N233" s="71">
        <v>185</v>
      </c>
    </row>
    <row r="234" spans="1:14" x14ac:dyDescent="0.25">
      <c r="A234" t="s">
        <v>263</v>
      </c>
      <c r="C234" t="s">
        <v>262</v>
      </c>
      <c r="D234" t="s">
        <v>26</v>
      </c>
      <c r="E234" s="71">
        <v>37070</v>
      </c>
      <c r="F234" s="71">
        <v>4480</v>
      </c>
      <c r="G234" s="71">
        <v>0</v>
      </c>
      <c r="H234" s="71">
        <v>0</v>
      </c>
      <c r="I234" s="71">
        <v>-18670</v>
      </c>
      <c r="J234" s="71">
        <v>22880</v>
      </c>
      <c r="K234" s="71">
        <v>23880</v>
      </c>
      <c r="L234" s="71">
        <v>21580</v>
      </c>
      <c r="M234" s="71">
        <v>23680</v>
      </c>
      <c r="N234" s="71">
        <v>155</v>
      </c>
    </row>
    <row r="235" spans="1:14" x14ac:dyDescent="0.25">
      <c r="A235" t="s">
        <v>264</v>
      </c>
      <c r="C235" t="s">
        <v>262</v>
      </c>
      <c r="D235" t="s">
        <v>92</v>
      </c>
      <c r="E235" s="71">
        <v>88370</v>
      </c>
      <c r="F235" s="71">
        <v>10680</v>
      </c>
      <c r="G235" s="71">
        <v>0</v>
      </c>
      <c r="H235" s="71">
        <v>0</v>
      </c>
      <c r="I235" s="71">
        <v>-6940</v>
      </c>
      <c r="J235" s="71">
        <v>92110</v>
      </c>
      <c r="K235" s="71">
        <v>92110</v>
      </c>
      <c r="L235" s="71">
        <v>86860</v>
      </c>
      <c r="M235" s="71">
        <v>101020</v>
      </c>
      <c r="N235" s="71">
        <v>370</v>
      </c>
    </row>
    <row r="236" spans="1:14" x14ac:dyDescent="0.25">
      <c r="A236" t="s">
        <v>265</v>
      </c>
      <c r="C236" t="s">
        <v>262</v>
      </c>
      <c r="D236" t="s">
        <v>18</v>
      </c>
      <c r="E236" s="71">
        <v>68230</v>
      </c>
      <c r="F236" s="71">
        <v>8250</v>
      </c>
      <c r="G236" s="71">
        <v>0</v>
      </c>
      <c r="H236" s="71">
        <v>0</v>
      </c>
      <c r="I236" s="71">
        <v>-3130</v>
      </c>
      <c r="J236" s="71">
        <v>73350</v>
      </c>
      <c r="K236" s="71">
        <v>73350</v>
      </c>
      <c r="L236" s="71">
        <v>69170</v>
      </c>
      <c r="M236" s="71">
        <v>69170</v>
      </c>
      <c r="N236" s="71">
        <v>285</v>
      </c>
    </row>
    <row r="237" spans="1:14" x14ac:dyDescent="0.25">
      <c r="A237" t="s">
        <v>266</v>
      </c>
      <c r="C237" t="s">
        <v>262</v>
      </c>
      <c r="D237" t="s">
        <v>15</v>
      </c>
      <c r="E237" s="71">
        <v>195330</v>
      </c>
      <c r="F237" s="71">
        <v>23610</v>
      </c>
      <c r="G237" s="71">
        <v>0</v>
      </c>
      <c r="H237" s="71">
        <v>0</v>
      </c>
      <c r="I237" s="71">
        <v>2350</v>
      </c>
      <c r="J237" s="71">
        <v>221290</v>
      </c>
      <c r="K237" s="71">
        <v>221290</v>
      </c>
      <c r="L237" s="71">
        <v>208680</v>
      </c>
      <c r="M237" s="71">
        <v>208680</v>
      </c>
      <c r="N237" s="71">
        <v>817</v>
      </c>
    </row>
    <row r="238" spans="1:14" x14ac:dyDescent="0.25">
      <c r="A238" t="s">
        <v>267</v>
      </c>
      <c r="C238" t="s">
        <v>262</v>
      </c>
      <c r="D238" t="s">
        <v>15</v>
      </c>
      <c r="E238" s="71">
        <v>155530</v>
      </c>
      <c r="F238" s="71">
        <v>18800</v>
      </c>
      <c r="G238" s="71">
        <v>0</v>
      </c>
      <c r="H238" s="71">
        <v>0</v>
      </c>
      <c r="I238" s="71">
        <v>-5980</v>
      </c>
      <c r="J238" s="71">
        <v>168350</v>
      </c>
      <c r="K238" s="71">
        <v>168350</v>
      </c>
      <c r="L238" s="71">
        <v>158760</v>
      </c>
      <c r="M238" s="71">
        <v>163760</v>
      </c>
      <c r="N238" s="71">
        <v>650</v>
      </c>
    </row>
    <row r="239" spans="1:14" x14ac:dyDescent="0.25">
      <c r="A239" t="s">
        <v>268</v>
      </c>
      <c r="C239" t="s">
        <v>262</v>
      </c>
      <c r="D239" t="s">
        <v>15</v>
      </c>
      <c r="E239" s="71">
        <v>167440</v>
      </c>
      <c r="F239" s="71">
        <v>20240</v>
      </c>
      <c r="G239" s="71">
        <v>0</v>
      </c>
      <c r="H239" s="71">
        <v>0</v>
      </c>
      <c r="I239" s="71">
        <v>-7510</v>
      </c>
      <c r="J239" s="71">
        <v>180170</v>
      </c>
      <c r="K239" s="71">
        <v>180170</v>
      </c>
      <c r="L239" s="71">
        <v>169900</v>
      </c>
      <c r="M239" s="71">
        <v>169900</v>
      </c>
      <c r="N239" s="71">
        <v>700</v>
      </c>
    </row>
    <row r="240" spans="1:14" x14ac:dyDescent="0.25">
      <c r="A240" t="s">
        <v>269</v>
      </c>
      <c r="C240" t="s">
        <v>262</v>
      </c>
      <c r="D240" t="s">
        <v>15</v>
      </c>
      <c r="E240" s="71">
        <v>78420</v>
      </c>
      <c r="F240" s="71">
        <v>9480</v>
      </c>
      <c r="G240" s="71">
        <v>0</v>
      </c>
      <c r="H240" s="71">
        <v>0</v>
      </c>
      <c r="I240" s="71">
        <v>-8170</v>
      </c>
      <c r="J240" s="71">
        <v>79730</v>
      </c>
      <c r="K240" s="71">
        <v>79730</v>
      </c>
      <c r="L240" s="71">
        <v>75190</v>
      </c>
      <c r="M240" s="71">
        <v>75190</v>
      </c>
      <c r="N240" s="71">
        <v>328</v>
      </c>
    </row>
    <row r="241" spans="1:16" x14ac:dyDescent="0.25">
      <c r="A241" t="s">
        <v>270</v>
      </c>
      <c r="C241" t="s">
        <v>262</v>
      </c>
      <c r="D241" t="s">
        <v>109</v>
      </c>
      <c r="E241" s="71">
        <v>185180</v>
      </c>
      <c r="F241" s="71">
        <v>22380</v>
      </c>
      <c r="G241" s="71">
        <v>0</v>
      </c>
      <c r="H241" s="71">
        <v>0</v>
      </c>
      <c r="I241" s="71">
        <v>4370</v>
      </c>
      <c r="J241" s="71">
        <v>211930</v>
      </c>
      <c r="K241" s="71">
        <v>229930</v>
      </c>
      <c r="L241" s="71">
        <v>199850</v>
      </c>
      <c r="M241" s="71">
        <v>216850</v>
      </c>
      <c r="N241" s="71">
        <v>774</v>
      </c>
    </row>
    <row r="242" spans="1:16" x14ac:dyDescent="0.25">
      <c r="A242" t="s">
        <v>271</v>
      </c>
      <c r="C242" t="s">
        <v>262</v>
      </c>
      <c r="D242" t="s">
        <v>18</v>
      </c>
      <c r="E242" s="71">
        <v>174920</v>
      </c>
      <c r="F242" s="71">
        <v>21150</v>
      </c>
      <c r="G242" s="71">
        <v>0</v>
      </c>
      <c r="H242" s="71">
        <v>0</v>
      </c>
      <c r="I242" s="71">
        <v>2260</v>
      </c>
      <c r="J242" s="71">
        <v>198330</v>
      </c>
      <c r="K242" s="71">
        <v>204773</v>
      </c>
      <c r="L242" s="71">
        <v>187030</v>
      </c>
      <c r="M242" s="71">
        <v>187030</v>
      </c>
      <c r="N242" s="71">
        <v>732</v>
      </c>
    </row>
    <row r="243" spans="1:16" x14ac:dyDescent="0.25">
      <c r="A243" t="s">
        <v>272</v>
      </c>
      <c r="C243" t="s">
        <v>262</v>
      </c>
      <c r="D243" t="s">
        <v>26</v>
      </c>
      <c r="E243" s="71">
        <v>216580</v>
      </c>
      <c r="F243" s="71">
        <v>26180</v>
      </c>
      <c r="G243" s="71">
        <v>0</v>
      </c>
      <c r="H243" s="71">
        <v>0</v>
      </c>
      <c r="I243" s="71">
        <v>17160</v>
      </c>
      <c r="J243" s="71">
        <v>259920</v>
      </c>
      <c r="K243" s="71">
        <v>265920</v>
      </c>
      <c r="L243" s="71">
        <v>245110</v>
      </c>
      <c r="M243" s="71">
        <v>250360</v>
      </c>
      <c r="N243" s="71">
        <v>906</v>
      </c>
    </row>
    <row r="244" spans="1:16" x14ac:dyDescent="0.25">
      <c r="A244" t="s">
        <v>273</v>
      </c>
      <c r="C244" t="s">
        <v>262</v>
      </c>
      <c r="D244" t="s">
        <v>171</v>
      </c>
      <c r="E244" s="71">
        <v>415760</v>
      </c>
      <c r="F244" s="71">
        <v>50260</v>
      </c>
      <c r="G244" s="71">
        <v>0</v>
      </c>
      <c r="H244" s="71">
        <v>0</v>
      </c>
      <c r="I244" s="71">
        <v>70880</v>
      </c>
      <c r="J244" s="71">
        <v>536900</v>
      </c>
      <c r="K244" s="71">
        <v>710400</v>
      </c>
      <c r="L244" s="71">
        <v>506310</v>
      </c>
      <c r="M244" s="71">
        <v>701310</v>
      </c>
      <c r="N244" s="71">
        <v>1739</v>
      </c>
    </row>
    <row r="245" spans="1:16" x14ac:dyDescent="0.25">
      <c r="A245" t="s">
        <v>274</v>
      </c>
      <c r="C245" t="s">
        <v>262</v>
      </c>
      <c r="D245" t="s">
        <v>15</v>
      </c>
      <c r="E245" s="71">
        <v>196410</v>
      </c>
      <c r="F245" s="71">
        <v>23740</v>
      </c>
      <c r="G245" s="71">
        <v>0</v>
      </c>
      <c r="H245" s="71">
        <v>0</v>
      </c>
      <c r="I245" s="71">
        <v>18280</v>
      </c>
      <c r="J245" s="71">
        <v>238430</v>
      </c>
      <c r="K245" s="71">
        <v>238430</v>
      </c>
      <c r="L245" s="71">
        <v>224840</v>
      </c>
      <c r="M245" s="71">
        <v>224840</v>
      </c>
      <c r="N245" s="71">
        <v>821</v>
      </c>
    </row>
    <row r="246" spans="1:16" x14ac:dyDescent="0.25">
      <c r="A246" t="s">
        <v>275</v>
      </c>
      <c r="C246" t="s">
        <v>262</v>
      </c>
      <c r="D246" t="s">
        <v>15</v>
      </c>
      <c r="E246" s="71">
        <v>217780</v>
      </c>
      <c r="F246" s="71">
        <v>26320</v>
      </c>
      <c r="G246" s="71">
        <v>0</v>
      </c>
      <c r="H246" s="71">
        <v>0</v>
      </c>
      <c r="I246" s="71">
        <v>18580</v>
      </c>
      <c r="J246" s="71">
        <v>262680</v>
      </c>
      <c r="K246" s="71">
        <v>262680</v>
      </c>
      <c r="L246" s="71">
        <v>247710</v>
      </c>
      <c r="M246" s="71">
        <v>247710</v>
      </c>
      <c r="N246" s="71">
        <v>911</v>
      </c>
    </row>
    <row r="247" spans="1:16" x14ac:dyDescent="0.25">
      <c r="A247" t="s">
        <v>276</v>
      </c>
      <c r="C247" t="s">
        <v>262</v>
      </c>
      <c r="D247" t="s">
        <v>15</v>
      </c>
      <c r="E247" s="71">
        <v>302260</v>
      </c>
      <c r="F247" s="71">
        <v>36540</v>
      </c>
      <c r="G247" s="71">
        <v>0</v>
      </c>
      <c r="H247" s="71">
        <v>0</v>
      </c>
      <c r="I247" s="71">
        <v>20770</v>
      </c>
      <c r="J247" s="71">
        <v>359570</v>
      </c>
      <c r="K247" s="71">
        <v>359570</v>
      </c>
      <c r="L247" s="71">
        <v>339080</v>
      </c>
      <c r="M247" s="71">
        <v>339080</v>
      </c>
      <c r="N247" s="71">
        <v>1264</v>
      </c>
    </row>
    <row r="248" spans="1:16" x14ac:dyDescent="0.25">
      <c r="A248" t="s">
        <v>277</v>
      </c>
      <c r="C248" t="s">
        <v>262</v>
      </c>
      <c r="D248" t="s">
        <v>15</v>
      </c>
      <c r="E248" s="71">
        <v>210460</v>
      </c>
      <c r="F248" s="71">
        <v>25440</v>
      </c>
      <c r="G248" s="71">
        <v>0</v>
      </c>
      <c r="H248" s="71">
        <v>0</v>
      </c>
      <c r="I248" s="71">
        <v>12980</v>
      </c>
      <c r="J248" s="71">
        <v>248880</v>
      </c>
      <c r="K248" s="71">
        <v>248880</v>
      </c>
      <c r="L248" s="71">
        <v>234700</v>
      </c>
      <c r="M248" s="71">
        <v>234700</v>
      </c>
      <c r="N248" s="71">
        <v>880</v>
      </c>
    </row>
    <row r="249" spans="1:16" x14ac:dyDescent="0.25">
      <c r="A249" t="s">
        <v>278</v>
      </c>
      <c r="C249" t="s">
        <v>262</v>
      </c>
      <c r="D249" t="s">
        <v>92</v>
      </c>
      <c r="E249" s="71">
        <v>109440</v>
      </c>
      <c r="F249" s="71">
        <v>13230</v>
      </c>
      <c r="G249" s="71">
        <v>0</v>
      </c>
      <c r="H249" s="71">
        <v>0</v>
      </c>
      <c r="I249" s="71">
        <v>-25730</v>
      </c>
      <c r="J249" s="71">
        <v>96940</v>
      </c>
      <c r="K249" s="71">
        <v>96940</v>
      </c>
      <c r="L249" s="71">
        <v>91420</v>
      </c>
      <c r="M249" s="71">
        <v>91420</v>
      </c>
      <c r="N249" s="71">
        <v>458</v>
      </c>
    </row>
    <row r="250" spans="1:16" x14ac:dyDescent="0.25">
      <c r="A250" t="s">
        <v>279</v>
      </c>
      <c r="C250" t="s">
        <v>262</v>
      </c>
      <c r="D250" t="s">
        <v>15</v>
      </c>
      <c r="E250" s="71">
        <v>112260</v>
      </c>
      <c r="F250" s="71">
        <v>13570</v>
      </c>
      <c r="G250" s="71">
        <v>0</v>
      </c>
      <c r="H250" s="71">
        <v>0</v>
      </c>
      <c r="I250" s="71">
        <v>-25090</v>
      </c>
      <c r="J250" s="71">
        <v>100740</v>
      </c>
      <c r="K250" s="71">
        <v>100740</v>
      </c>
      <c r="L250" s="71">
        <v>95000</v>
      </c>
      <c r="M250" s="71">
        <v>95000</v>
      </c>
      <c r="N250" s="71">
        <v>470</v>
      </c>
    </row>
    <row r="251" spans="1:16" x14ac:dyDescent="0.25">
      <c r="A251" t="s">
        <v>280</v>
      </c>
      <c r="C251" t="s">
        <v>262</v>
      </c>
      <c r="D251" t="s">
        <v>15</v>
      </c>
      <c r="E251" s="71">
        <v>217980</v>
      </c>
      <c r="F251" s="71">
        <v>26350</v>
      </c>
      <c r="G251" s="71">
        <v>0</v>
      </c>
      <c r="H251" s="71">
        <v>0</v>
      </c>
      <c r="I251" s="71">
        <v>-380</v>
      </c>
      <c r="J251" s="71">
        <v>243950</v>
      </c>
      <c r="K251" s="71">
        <v>243950</v>
      </c>
      <c r="L251" s="71">
        <v>230050</v>
      </c>
      <c r="M251" s="71">
        <v>230050</v>
      </c>
      <c r="N251" s="71">
        <v>912</v>
      </c>
    </row>
    <row r="252" spans="1:16" x14ac:dyDescent="0.25">
      <c r="A252" t="s">
        <v>281</v>
      </c>
      <c r="C252" t="s">
        <v>262</v>
      </c>
      <c r="D252" t="s">
        <v>15</v>
      </c>
      <c r="E252" s="71">
        <v>109140</v>
      </c>
      <c r="F252" s="71">
        <v>13190</v>
      </c>
      <c r="G252" s="71">
        <v>0</v>
      </c>
      <c r="H252" s="71">
        <v>0</v>
      </c>
      <c r="I252" s="71">
        <v>-28600</v>
      </c>
      <c r="J252" s="71">
        <v>93730</v>
      </c>
      <c r="K252" s="71">
        <v>93730</v>
      </c>
      <c r="L252" s="71">
        <v>88390</v>
      </c>
      <c r="M252" s="71">
        <v>88390</v>
      </c>
      <c r="N252" s="71">
        <v>456</v>
      </c>
    </row>
    <row r="253" spans="1:16" x14ac:dyDescent="0.25">
      <c r="A253" t="s">
        <v>282</v>
      </c>
      <c r="C253" t="s">
        <v>262</v>
      </c>
      <c r="D253" t="s">
        <v>109</v>
      </c>
      <c r="E253" s="71">
        <v>71060</v>
      </c>
      <c r="F253" s="71">
        <v>8590</v>
      </c>
      <c r="G253" s="71">
        <v>0</v>
      </c>
      <c r="H253" s="71">
        <v>0</v>
      </c>
      <c r="I253" s="71">
        <v>28140</v>
      </c>
      <c r="J253" s="71">
        <v>107790</v>
      </c>
      <c r="K253" s="71">
        <v>105000</v>
      </c>
      <c r="L253" s="71">
        <v>101650</v>
      </c>
      <c r="M253" s="71">
        <v>101650</v>
      </c>
      <c r="N253" s="71">
        <v>297</v>
      </c>
    </row>
    <row r="254" spans="1:16" x14ac:dyDescent="0.25">
      <c r="A254" t="s">
        <v>283</v>
      </c>
      <c r="C254" t="s">
        <v>262</v>
      </c>
      <c r="D254" t="s">
        <v>109</v>
      </c>
      <c r="E254" s="71">
        <v>103870</v>
      </c>
      <c r="F254" s="71">
        <v>12560</v>
      </c>
      <c r="G254" s="71">
        <v>0</v>
      </c>
      <c r="H254" s="71">
        <v>0</v>
      </c>
      <c r="I254" s="71">
        <v>-12770</v>
      </c>
      <c r="J254" s="71">
        <v>103660</v>
      </c>
      <c r="K254" s="71">
        <v>103660</v>
      </c>
      <c r="L254" s="71">
        <v>97750</v>
      </c>
      <c r="M254" s="71">
        <v>102750</v>
      </c>
      <c r="N254" s="71">
        <v>434</v>
      </c>
    </row>
    <row r="255" spans="1:16" s="71" customFormat="1" x14ac:dyDescent="0.25">
      <c r="A255" t="s">
        <v>284</v>
      </c>
      <c r="B255"/>
      <c r="C255" t="s">
        <v>262</v>
      </c>
      <c r="D255" t="s">
        <v>92</v>
      </c>
      <c r="E255" s="71">
        <v>67760</v>
      </c>
      <c r="F255" s="71">
        <v>8190</v>
      </c>
      <c r="G255" s="71">
        <v>0</v>
      </c>
      <c r="H255" s="71">
        <v>0</v>
      </c>
      <c r="I255" s="71">
        <v>-11740</v>
      </c>
      <c r="J255" s="71">
        <v>64210</v>
      </c>
      <c r="K255" s="71">
        <v>64210</v>
      </c>
      <c r="L255" s="71">
        <v>60550</v>
      </c>
      <c r="M255" s="71">
        <v>60550</v>
      </c>
      <c r="N255" s="71">
        <v>283</v>
      </c>
      <c r="O255"/>
      <c r="P255"/>
    </row>
    <row r="256" spans="1:16" s="71" customFormat="1" x14ac:dyDescent="0.25">
      <c r="A256" t="s">
        <v>285</v>
      </c>
      <c r="B256"/>
      <c r="C256" t="s">
        <v>286</v>
      </c>
      <c r="D256" t="s">
        <v>92</v>
      </c>
      <c r="E256" s="71">
        <v>445200</v>
      </c>
      <c r="F256" s="71">
        <v>890</v>
      </c>
      <c r="G256" s="71">
        <v>0</v>
      </c>
      <c r="H256" s="71">
        <v>0</v>
      </c>
      <c r="I256" s="71">
        <v>0</v>
      </c>
      <c r="J256" s="71">
        <v>446090</v>
      </c>
      <c r="K256" s="71">
        <v>473882</v>
      </c>
      <c r="L256" s="71">
        <v>426010</v>
      </c>
      <c r="M256" s="71">
        <v>426010</v>
      </c>
      <c r="N256" s="71">
        <v>3010</v>
      </c>
      <c r="O256"/>
      <c r="P256"/>
    </row>
    <row r="258" spans="1:16" s="71" customFormat="1" x14ac:dyDescent="0.25">
      <c r="A258" s="11" t="s">
        <v>287</v>
      </c>
      <c r="B258"/>
      <c r="C258"/>
      <c r="D258"/>
      <c r="O258"/>
      <c r="P258"/>
    </row>
    <row r="259" spans="1:16" s="71" customFormat="1" x14ac:dyDescent="0.25">
      <c r="A259" t="s">
        <v>288</v>
      </c>
      <c r="B259"/>
      <c r="C259" t="s">
        <v>289</v>
      </c>
      <c r="D259" t="s">
        <v>15</v>
      </c>
      <c r="E259" s="71">
        <v>100000</v>
      </c>
      <c r="F259" s="71">
        <v>510</v>
      </c>
      <c r="G259" s="71">
        <v>0</v>
      </c>
      <c r="H259" s="71">
        <v>0</v>
      </c>
      <c r="I259" s="71">
        <v>0</v>
      </c>
      <c r="J259" s="71">
        <v>100510</v>
      </c>
      <c r="K259" s="71">
        <v>100510</v>
      </c>
      <c r="L259" s="71">
        <v>589920</v>
      </c>
      <c r="O259"/>
      <c r="P259"/>
    </row>
    <row r="262" spans="1:16" s="71" customFormat="1" x14ac:dyDescent="0.25">
      <c r="A262"/>
      <c r="B262"/>
      <c r="C262"/>
      <c r="D262"/>
      <c r="K262" s="71" t="s">
        <v>290</v>
      </c>
      <c r="O262"/>
      <c r="P262"/>
    </row>
    <row r="263" spans="1:16" s="71" customFormat="1" x14ac:dyDescent="0.25">
      <c r="A263"/>
      <c r="B263"/>
      <c r="C263" t="s">
        <v>14</v>
      </c>
      <c r="D263"/>
      <c r="E263" s="71">
        <f t="shared" ref="E263:J268" si="0">SUMIF($C$2:$C$256,$C263,E$2:E$256)</f>
        <v>3010200</v>
      </c>
      <c r="F263" s="71">
        <f t="shared" si="0"/>
        <v>303850</v>
      </c>
      <c r="G263" s="71">
        <f t="shared" si="0"/>
        <v>0</v>
      </c>
      <c r="H263" s="71">
        <f t="shared" si="0"/>
        <v>0</v>
      </c>
      <c r="I263" s="71">
        <f t="shared" si="0"/>
        <v>10</v>
      </c>
      <c r="J263" s="71">
        <f t="shared" si="0"/>
        <v>3314060</v>
      </c>
      <c r="K263" s="71">
        <v>3314060</v>
      </c>
      <c r="L263" s="71">
        <f>K263-J263</f>
        <v>0</v>
      </c>
      <c r="O263"/>
      <c r="P263"/>
    </row>
    <row r="264" spans="1:16" s="71" customFormat="1" x14ac:dyDescent="0.25">
      <c r="A264"/>
      <c r="B264"/>
      <c r="C264" t="s">
        <v>48</v>
      </c>
      <c r="D264"/>
      <c r="E264" s="71">
        <f t="shared" si="0"/>
        <v>2977110</v>
      </c>
      <c r="F264" s="71">
        <f t="shared" si="0"/>
        <v>31840</v>
      </c>
      <c r="G264" s="71">
        <f t="shared" si="0"/>
        <v>0</v>
      </c>
      <c r="H264" s="71">
        <f t="shared" si="0"/>
        <v>0</v>
      </c>
      <c r="I264" s="71">
        <f t="shared" si="0"/>
        <v>-6470</v>
      </c>
      <c r="J264" s="71">
        <f t="shared" si="0"/>
        <v>3002480</v>
      </c>
      <c r="K264" s="71">
        <v>3002480</v>
      </c>
      <c r="L264" s="71">
        <f>K264-J264</f>
        <v>0</v>
      </c>
      <c r="O264"/>
      <c r="P264"/>
    </row>
    <row r="265" spans="1:16" s="71" customFormat="1" x14ac:dyDescent="0.25">
      <c r="A265"/>
      <c r="B265"/>
      <c r="C265" t="s">
        <v>108</v>
      </c>
      <c r="D265"/>
      <c r="E265" s="71">
        <f t="shared" si="0"/>
        <v>982150</v>
      </c>
      <c r="F265" s="71">
        <f t="shared" si="0"/>
        <v>-112270</v>
      </c>
      <c r="G265" s="71">
        <f t="shared" si="0"/>
        <v>0</v>
      </c>
      <c r="H265" s="71">
        <f t="shared" si="0"/>
        <v>0</v>
      </c>
      <c r="I265" s="71">
        <f t="shared" si="0"/>
        <v>10</v>
      </c>
      <c r="J265" s="71">
        <f t="shared" si="0"/>
        <v>877420</v>
      </c>
      <c r="K265" s="71">
        <v>933340</v>
      </c>
      <c r="L265" s="71">
        <f t="shared" ref="L265:L268" si="1">K265-J265</f>
        <v>55920</v>
      </c>
      <c r="M265" s="71" t="s">
        <v>301</v>
      </c>
      <c r="O265"/>
      <c r="P265"/>
    </row>
    <row r="266" spans="1:16" s="71" customFormat="1" x14ac:dyDescent="0.25">
      <c r="A266"/>
      <c r="B266"/>
      <c r="C266" t="s">
        <v>131</v>
      </c>
      <c r="D266"/>
      <c r="E266" s="71">
        <f t="shared" si="0"/>
        <v>11535880</v>
      </c>
      <c r="F266" s="71">
        <f t="shared" si="0"/>
        <v>420420</v>
      </c>
      <c r="G266" s="71">
        <f t="shared" si="0"/>
        <v>2848890</v>
      </c>
      <c r="H266" s="71">
        <f t="shared" si="0"/>
        <v>0</v>
      </c>
      <c r="I266" s="71">
        <f t="shared" si="0"/>
        <v>-36870</v>
      </c>
      <c r="J266" s="71">
        <f t="shared" si="0"/>
        <v>14768320</v>
      </c>
      <c r="K266" s="71">
        <v>14768320</v>
      </c>
      <c r="L266" s="71">
        <f t="shared" si="1"/>
        <v>0</v>
      </c>
      <c r="O266"/>
      <c r="P266"/>
    </row>
    <row r="267" spans="1:16" s="71" customFormat="1" x14ac:dyDescent="0.25">
      <c r="A267"/>
      <c r="B267"/>
      <c r="C267" t="s">
        <v>262</v>
      </c>
      <c r="D267"/>
      <c r="E267" s="71">
        <f t="shared" si="0"/>
        <v>3545580</v>
      </c>
      <c r="F267" s="71">
        <f t="shared" si="0"/>
        <v>428590</v>
      </c>
      <c r="G267" s="71">
        <f t="shared" si="0"/>
        <v>0</v>
      </c>
      <c r="H267" s="71">
        <f t="shared" si="0"/>
        <v>0</v>
      </c>
      <c r="I267" s="71">
        <f t="shared" si="0"/>
        <v>28150</v>
      </c>
      <c r="J267" s="71">
        <f t="shared" si="0"/>
        <v>4002320</v>
      </c>
      <c r="K267" s="71">
        <v>4002320</v>
      </c>
      <c r="L267" s="71">
        <f t="shared" si="1"/>
        <v>0</v>
      </c>
      <c r="O267"/>
      <c r="P267"/>
    </row>
    <row r="268" spans="1:16" s="71" customFormat="1" x14ac:dyDescent="0.25">
      <c r="A268"/>
      <c r="B268"/>
      <c r="C268" t="s">
        <v>286</v>
      </c>
      <c r="D268"/>
      <c r="E268" s="71">
        <f t="shared" si="0"/>
        <v>445200</v>
      </c>
      <c r="F268" s="71">
        <f t="shared" si="0"/>
        <v>890</v>
      </c>
      <c r="G268" s="71">
        <f t="shared" si="0"/>
        <v>0</v>
      </c>
      <c r="H268" s="71">
        <f t="shared" si="0"/>
        <v>0</v>
      </c>
      <c r="I268" s="71">
        <f t="shared" si="0"/>
        <v>0</v>
      </c>
      <c r="J268" s="71">
        <f t="shared" si="0"/>
        <v>446090</v>
      </c>
      <c r="K268" s="71">
        <v>446090</v>
      </c>
      <c r="L268" s="71">
        <f t="shared" si="1"/>
        <v>0</v>
      </c>
      <c r="O268"/>
      <c r="P268"/>
    </row>
  </sheetData>
  <sheetProtection algorithmName="SHA-512" hashValue="XIyWuKkYyM1IJZcW5pW3l9L1r7mSwcIi3SIUet/cu7Oka4rsCV4ITygGGgYY1SJcH1wqEFqs5MyTM3H1otRrgQ==" saltValue="C+MCXJc0ZWc9Hkt71xakFA==" spinCount="100000" sheet="1" selectLockedCells="1" sort="0" autoFilter="0" selectUnlockedCells="1"/>
  <autoFilter ref="A1:M256" xr:uid="{1E6BA0D2-9EDF-4567-9EF2-8D6E82113A83}">
    <sortState xmlns:xlrd2="http://schemas.microsoft.com/office/spreadsheetml/2017/richdata2" ref="A2:M255">
      <sortCondition ref="C1:C255"/>
    </sortState>
  </autoFilter>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B3299-4937-478C-AAB6-9FE3D5B30C02}">
  <dimension ref="A1:M264"/>
  <sheetViews>
    <sheetView workbookViewId="0">
      <pane xSplit="1" ySplit="1" topLeftCell="B2" activePane="bottomRight" state="frozen"/>
      <selection pane="topRight" activeCell="B1" sqref="B1"/>
      <selection pane="bottomLeft" activeCell="A2" sqref="A2"/>
      <selection pane="bottomRight" activeCell="A23" sqref="A23"/>
    </sheetView>
  </sheetViews>
  <sheetFormatPr defaultRowHeight="15" x14ac:dyDescent="0.25"/>
  <cols>
    <col min="1" max="1" width="55.5703125" bestFit="1" customWidth="1"/>
    <col min="2" max="2" width="33.28515625" bestFit="1" customWidth="1"/>
    <col min="5" max="5" width="11.7109375" bestFit="1" customWidth="1"/>
    <col min="7" max="7" width="10.5703125" bestFit="1" customWidth="1"/>
    <col min="8" max="8" width="12" bestFit="1" customWidth="1"/>
    <col min="9" max="9" width="11.85546875" bestFit="1" customWidth="1"/>
    <col min="10" max="10" width="12.42578125" style="102" bestFit="1" customWidth="1"/>
    <col min="11" max="11" width="12.85546875" bestFit="1" customWidth="1"/>
    <col min="12" max="12" width="13.28515625" bestFit="1" customWidth="1"/>
  </cols>
  <sheetData>
    <row r="1" spans="1:13" s="1" customFormat="1" ht="30" x14ac:dyDescent="0.25">
      <c r="A1" s="1" t="s">
        <v>0</v>
      </c>
      <c r="B1" s="1" t="s">
        <v>1</v>
      </c>
      <c r="C1" s="1" t="s">
        <v>2</v>
      </c>
      <c r="D1" s="1" t="s">
        <v>3</v>
      </c>
      <c r="E1" s="70" t="s">
        <v>4</v>
      </c>
      <c r="F1" s="70" t="s">
        <v>5</v>
      </c>
      <c r="G1" s="70" t="s">
        <v>6</v>
      </c>
      <c r="H1" s="70" t="s">
        <v>8</v>
      </c>
      <c r="I1" s="70" t="s">
        <v>9</v>
      </c>
      <c r="J1" s="99" t="s">
        <v>10</v>
      </c>
      <c r="K1" s="70" t="s">
        <v>302</v>
      </c>
      <c r="L1" s="70" t="s">
        <v>303</v>
      </c>
      <c r="M1" s="70" t="s">
        <v>294</v>
      </c>
    </row>
    <row r="2" spans="1:13" x14ac:dyDescent="0.25">
      <c r="A2" t="s">
        <v>13</v>
      </c>
      <c r="C2" t="s">
        <v>14</v>
      </c>
      <c r="D2" t="s">
        <v>15</v>
      </c>
      <c r="E2" s="2">
        <v>53140</v>
      </c>
      <c r="F2" s="2">
        <v>-4390</v>
      </c>
      <c r="G2" s="2">
        <v>0</v>
      </c>
      <c r="H2" s="2">
        <v>1890</v>
      </c>
      <c r="I2" s="2">
        <v>50640</v>
      </c>
      <c r="J2" s="100">
        <v>55000</v>
      </c>
      <c r="K2" s="2">
        <v>49710</v>
      </c>
      <c r="L2" s="2">
        <v>49710</v>
      </c>
    </row>
    <row r="3" spans="1:13" x14ac:dyDescent="0.25">
      <c r="A3" t="s">
        <v>16</v>
      </c>
      <c r="C3" t="s">
        <v>14</v>
      </c>
      <c r="D3" t="s">
        <v>18</v>
      </c>
      <c r="E3" s="2">
        <v>45720</v>
      </c>
      <c r="F3" s="2">
        <v>-3770</v>
      </c>
      <c r="G3" s="2">
        <v>0</v>
      </c>
      <c r="H3" s="2">
        <v>0</v>
      </c>
      <c r="I3" s="2">
        <v>41950</v>
      </c>
      <c r="J3" s="100">
        <v>41950</v>
      </c>
      <c r="K3" s="2">
        <v>48310</v>
      </c>
      <c r="L3" s="2">
        <v>48310</v>
      </c>
    </row>
    <row r="4" spans="1:13" x14ac:dyDescent="0.25">
      <c r="A4" t="s">
        <v>20</v>
      </c>
      <c r="C4" t="s">
        <v>14</v>
      </c>
      <c r="D4" t="s">
        <v>15</v>
      </c>
      <c r="E4" s="2">
        <v>116870</v>
      </c>
      <c r="F4" s="2">
        <v>-9640</v>
      </c>
      <c r="G4" s="2">
        <v>0</v>
      </c>
      <c r="H4" s="2">
        <v>10610</v>
      </c>
      <c r="I4" s="2">
        <v>117840</v>
      </c>
      <c r="J4" s="100">
        <v>121340</v>
      </c>
      <c r="K4" s="2">
        <v>115670</v>
      </c>
      <c r="L4" s="2">
        <v>115670</v>
      </c>
    </row>
    <row r="5" spans="1:13" x14ac:dyDescent="0.25">
      <c r="A5" t="s">
        <v>21</v>
      </c>
      <c r="C5" t="s">
        <v>14</v>
      </c>
      <c r="D5" t="s">
        <v>18</v>
      </c>
      <c r="E5" s="2">
        <v>51070</v>
      </c>
      <c r="F5" s="2">
        <v>-4220</v>
      </c>
      <c r="G5" s="2">
        <v>0</v>
      </c>
      <c r="H5" s="2">
        <v>-1630</v>
      </c>
      <c r="I5" s="2">
        <v>45220</v>
      </c>
      <c r="J5" s="100">
        <v>45220</v>
      </c>
      <c r="K5" s="2">
        <v>44390</v>
      </c>
      <c r="L5" s="2">
        <v>44390</v>
      </c>
    </row>
    <row r="6" spans="1:13" x14ac:dyDescent="0.25">
      <c r="A6" t="s">
        <v>22</v>
      </c>
      <c r="C6" t="s">
        <v>14</v>
      </c>
      <c r="D6" t="s">
        <v>15</v>
      </c>
      <c r="E6" s="2">
        <v>48040</v>
      </c>
      <c r="F6" s="2">
        <v>-3960</v>
      </c>
      <c r="G6" s="2">
        <v>0</v>
      </c>
      <c r="H6" s="2">
        <v>-3140</v>
      </c>
      <c r="I6" s="2">
        <v>40940</v>
      </c>
      <c r="J6" s="100">
        <v>40940</v>
      </c>
      <c r="K6" s="2">
        <v>40190</v>
      </c>
      <c r="L6" s="2">
        <v>40190</v>
      </c>
    </row>
    <row r="7" spans="1:13" x14ac:dyDescent="0.25">
      <c r="A7" t="s">
        <v>23</v>
      </c>
      <c r="C7" t="s">
        <v>14</v>
      </c>
      <c r="D7" t="s">
        <v>18</v>
      </c>
      <c r="E7" s="2">
        <v>50290</v>
      </c>
      <c r="F7" s="2">
        <v>-4150</v>
      </c>
      <c r="G7" s="2">
        <v>0</v>
      </c>
      <c r="H7" s="2">
        <v>0</v>
      </c>
      <c r="I7" s="2">
        <v>46140</v>
      </c>
      <c r="J7" s="100">
        <v>46140</v>
      </c>
      <c r="K7" s="2">
        <v>53130</v>
      </c>
      <c r="L7" s="2">
        <v>53130</v>
      </c>
    </row>
    <row r="8" spans="1:13" x14ac:dyDescent="0.25">
      <c r="A8" t="s">
        <v>24</v>
      </c>
      <c r="C8" t="s">
        <v>14</v>
      </c>
      <c r="D8" t="s">
        <v>18</v>
      </c>
      <c r="E8" s="2">
        <v>60010</v>
      </c>
      <c r="F8" s="2">
        <v>-4950</v>
      </c>
      <c r="G8" s="2">
        <v>0</v>
      </c>
      <c r="H8" s="2">
        <v>-2470</v>
      </c>
      <c r="I8" s="2">
        <v>52590</v>
      </c>
      <c r="J8" s="100">
        <v>52590</v>
      </c>
      <c r="K8" s="2">
        <v>51620</v>
      </c>
      <c r="L8" s="2">
        <v>51620</v>
      </c>
    </row>
    <row r="9" spans="1:13" x14ac:dyDescent="0.25">
      <c r="A9" t="s">
        <v>25</v>
      </c>
      <c r="C9" t="s">
        <v>14</v>
      </c>
      <c r="D9" t="s">
        <v>26</v>
      </c>
      <c r="E9" s="2">
        <v>124240</v>
      </c>
      <c r="F9" s="2">
        <v>-10250</v>
      </c>
      <c r="G9" s="2">
        <v>0</v>
      </c>
      <c r="H9" s="2">
        <v>-3930</v>
      </c>
      <c r="I9" s="2">
        <v>110060</v>
      </c>
      <c r="J9" s="100">
        <v>134260</v>
      </c>
      <c r="K9" s="2">
        <v>108030</v>
      </c>
      <c r="L9" s="2">
        <v>125940</v>
      </c>
    </row>
    <row r="10" spans="1:13" x14ac:dyDescent="0.25">
      <c r="A10" t="s">
        <v>27</v>
      </c>
      <c r="C10" t="s">
        <v>14</v>
      </c>
      <c r="D10" t="s">
        <v>15</v>
      </c>
      <c r="E10" s="2">
        <v>22270</v>
      </c>
      <c r="F10" s="2">
        <v>-1840</v>
      </c>
      <c r="G10" s="2">
        <v>0</v>
      </c>
      <c r="H10" s="2">
        <v>-15830</v>
      </c>
      <c r="I10" s="2">
        <v>4600</v>
      </c>
      <c r="J10" s="100">
        <v>5520</v>
      </c>
      <c r="K10" s="2">
        <v>4520</v>
      </c>
      <c r="L10" s="2">
        <v>4520</v>
      </c>
    </row>
    <row r="11" spans="1:13" x14ac:dyDescent="0.25">
      <c r="A11" t="s">
        <v>28</v>
      </c>
      <c r="C11" t="s">
        <v>14</v>
      </c>
      <c r="D11" t="s">
        <v>26</v>
      </c>
      <c r="E11" s="2">
        <v>75560</v>
      </c>
      <c r="F11" s="2">
        <v>-6240</v>
      </c>
      <c r="G11" s="2">
        <v>0</v>
      </c>
      <c r="H11" s="2">
        <v>6030</v>
      </c>
      <c r="I11" s="2">
        <v>75350</v>
      </c>
      <c r="J11" s="100">
        <v>83100</v>
      </c>
      <c r="K11" s="2">
        <v>73960</v>
      </c>
      <c r="L11" s="2">
        <v>76120</v>
      </c>
    </row>
    <row r="12" spans="1:13" x14ac:dyDescent="0.25">
      <c r="A12" t="s">
        <v>29</v>
      </c>
      <c r="C12" t="s">
        <v>14</v>
      </c>
      <c r="D12" t="s">
        <v>15</v>
      </c>
      <c r="E12" s="2">
        <v>92730</v>
      </c>
      <c r="F12" s="2">
        <v>-7650</v>
      </c>
      <c r="G12" s="2">
        <v>0</v>
      </c>
      <c r="H12" s="2">
        <v>-9160</v>
      </c>
      <c r="I12" s="2">
        <v>75920</v>
      </c>
      <c r="J12" s="100">
        <v>75920</v>
      </c>
      <c r="K12" s="2">
        <v>74520</v>
      </c>
      <c r="L12" s="2">
        <v>94606</v>
      </c>
    </row>
    <row r="13" spans="1:13" x14ac:dyDescent="0.25">
      <c r="A13" t="s">
        <v>30</v>
      </c>
      <c r="C13" t="s">
        <v>14</v>
      </c>
      <c r="D13" t="s">
        <v>15</v>
      </c>
      <c r="E13" s="2">
        <v>10220</v>
      </c>
      <c r="F13" s="2">
        <v>-840</v>
      </c>
      <c r="G13" s="2">
        <v>0</v>
      </c>
      <c r="H13" s="2">
        <v>3490</v>
      </c>
      <c r="I13" s="2">
        <v>12870</v>
      </c>
      <c r="J13" s="100">
        <v>12870</v>
      </c>
      <c r="K13" s="2">
        <v>12630</v>
      </c>
      <c r="L13" s="2">
        <v>12630</v>
      </c>
    </row>
    <row r="14" spans="1:13" x14ac:dyDescent="0.25">
      <c r="A14" t="s">
        <v>31</v>
      </c>
      <c r="C14" t="s">
        <v>14</v>
      </c>
      <c r="D14" t="s">
        <v>18</v>
      </c>
      <c r="E14" s="2">
        <v>32160</v>
      </c>
      <c r="F14" s="2">
        <v>-2650</v>
      </c>
      <c r="G14" s="2">
        <v>0</v>
      </c>
      <c r="H14" s="2">
        <v>-13860</v>
      </c>
      <c r="I14" s="2">
        <v>15650</v>
      </c>
      <c r="J14" s="100">
        <v>15650</v>
      </c>
      <c r="K14" s="2">
        <v>15360</v>
      </c>
      <c r="L14" s="2">
        <v>15360</v>
      </c>
    </row>
    <row r="15" spans="1:13" x14ac:dyDescent="0.25">
      <c r="A15" t="s">
        <v>32</v>
      </c>
      <c r="C15" t="s">
        <v>14</v>
      </c>
      <c r="D15" t="s">
        <v>18</v>
      </c>
      <c r="E15" s="2">
        <v>70560</v>
      </c>
      <c r="F15" s="2">
        <v>-5820</v>
      </c>
      <c r="G15" s="2">
        <v>0</v>
      </c>
      <c r="H15" s="2">
        <v>-5170</v>
      </c>
      <c r="I15" s="2">
        <v>59570</v>
      </c>
      <c r="J15" s="100">
        <v>59570</v>
      </c>
      <c r="K15" s="2">
        <v>58470</v>
      </c>
      <c r="L15" s="2">
        <v>58470</v>
      </c>
    </row>
    <row r="16" spans="1:13" x14ac:dyDescent="0.25">
      <c r="A16" t="s">
        <v>296</v>
      </c>
      <c r="C16" t="s">
        <v>14</v>
      </c>
      <c r="D16" t="s">
        <v>15</v>
      </c>
      <c r="E16" s="2">
        <v>84350</v>
      </c>
      <c r="F16" s="2">
        <v>-6960</v>
      </c>
      <c r="G16" s="2">
        <v>0</v>
      </c>
      <c r="H16" s="2">
        <v>9980</v>
      </c>
      <c r="I16" s="2">
        <v>87370</v>
      </c>
      <c r="J16" s="100">
        <v>87370</v>
      </c>
      <c r="K16" s="2">
        <v>85760</v>
      </c>
      <c r="L16" s="2">
        <v>85760</v>
      </c>
    </row>
    <row r="17" spans="1:12" x14ac:dyDescent="0.25">
      <c r="A17" t="s">
        <v>33</v>
      </c>
      <c r="C17" t="s">
        <v>14</v>
      </c>
      <c r="D17" t="s">
        <v>15</v>
      </c>
      <c r="E17" s="2">
        <v>23790</v>
      </c>
      <c r="F17" s="2">
        <v>-1960</v>
      </c>
      <c r="G17" s="2">
        <v>0</v>
      </c>
      <c r="H17" s="2">
        <v>-640</v>
      </c>
      <c r="I17" s="2">
        <v>21190</v>
      </c>
      <c r="J17" s="100">
        <v>25750</v>
      </c>
      <c r="K17" s="2">
        <v>20800</v>
      </c>
      <c r="L17" s="2">
        <v>20800</v>
      </c>
    </row>
    <row r="18" spans="1:12" x14ac:dyDescent="0.25">
      <c r="A18" t="s">
        <v>34</v>
      </c>
      <c r="C18" t="s">
        <v>14</v>
      </c>
      <c r="D18" t="s">
        <v>15</v>
      </c>
      <c r="E18" s="2">
        <v>25880</v>
      </c>
      <c r="F18" s="2">
        <v>-2140</v>
      </c>
      <c r="G18" s="2">
        <v>0</v>
      </c>
      <c r="H18" s="2">
        <v>2780</v>
      </c>
      <c r="I18" s="2">
        <v>26520</v>
      </c>
      <c r="J18" s="100">
        <v>26520</v>
      </c>
      <c r="K18" s="2">
        <v>26030</v>
      </c>
      <c r="L18" s="2">
        <v>26030</v>
      </c>
    </row>
    <row r="19" spans="1:12" x14ac:dyDescent="0.25">
      <c r="A19" t="s">
        <v>35</v>
      </c>
      <c r="C19" t="s">
        <v>14</v>
      </c>
      <c r="D19" t="s">
        <v>15</v>
      </c>
      <c r="E19" s="2">
        <v>117950</v>
      </c>
      <c r="F19" s="2">
        <v>-9730</v>
      </c>
      <c r="G19" s="2">
        <v>0</v>
      </c>
      <c r="H19" s="2">
        <v>-7310</v>
      </c>
      <c r="I19" s="2">
        <v>100910</v>
      </c>
      <c r="J19" s="100">
        <v>100910</v>
      </c>
      <c r="K19" s="2">
        <v>99050</v>
      </c>
      <c r="L19" s="2">
        <v>99050</v>
      </c>
    </row>
    <row r="20" spans="1:12" x14ac:dyDescent="0.25">
      <c r="A20" t="s">
        <v>36</v>
      </c>
      <c r="C20" t="s">
        <v>14</v>
      </c>
      <c r="D20" t="s">
        <v>18</v>
      </c>
      <c r="E20" s="2">
        <v>40600</v>
      </c>
      <c r="F20" s="2">
        <v>-3350</v>
      </c>
      <c r="G20" s="2">
        <v>0</v>
      </c>
      <c r="H20" s="2">
        <v>-6110</v>
      </c>
      <c r="I20" s="2">
        <v>31140</v>
      </c>
      <c r="J20" s="100">
        <v>31140</v>
      </c>
      <c r="K20" s="2">
        <v>30570</v>
      </c>
      <c r="L20" s="2">
        <v>30570</v>
      </c>
    </row>
    <row r="21" spans="1:12" x14ac:dyDescent="0.25">
      <c r="A21" t="s">
        <v>37</v>
      </c>
      <c r="C21" t="s">
        <v>14</v>
      </c>
      <c r="D21" t="s">
        <v>26</v>
      </c>
      <c r="E21" s="2">
        <v>64730</v>
      </c>
      <c r="F21" s="2">
        <v>-5340</v>
      </c>
      <c r="G21" s="2">
        <v>0</v>
      </c>
      <c r="H21" s="2">
        <v>-2700</v>
      </c>
      <c r="I21" s="2">
        <v>56690</v>
      </c>
      <c r="J21" s="100">
        <v>69440</v>
      </c>
      <c r="K21" s="2">
        <v>55640</v>
      </c>
      <c r="L21" s="2">
        <v>55640</v>
      </c>
    </row>
    <row r="22" spans="1:12" x14ac:dyDescent="0.25">
      <c r="A22" t="s">
        <v>38</v>
      </c>
      <c r="C22" t="s">
        <v>14</v>
      </c>
      <c r="D22" t="s">
        <v>15</v>
      </c>
      <c r="E22" s="2">
        <v>971430</v>
      </c>
      <c r="F22" s="2">
        <v>-80170</v>
      </c>
      <c r="G22" s="2">
        <v>0</v>
      </c>
      <c r="H22" s="2">
        <v>510650</v>
      </c>
      <c r="I22" s="2">
        <v>1401910</v>
      </c>
      <c r="J22" s="100">
        <v>1594599</v>
      </c>
      <c r="K22" s="2">
        <v>1256060</v>
      </c>
      <c r="L22" s="2">
        <v>1376060</v>
      </c>
    </row>
    <row r="23" spans="1:12" x14ac:dyDescent="0.25">
      <c r="A23" t="s">
        <v>39</v>
      </c>
      <c r="C23" t="s">
        <v>14</v>
      </c>
      <c r="D23" t="s">
        <v>15</v>
      </c>
      <c r="E23" s="2">
        <v>35540</v>
      </c>
      <c r="F23" s="2">
        <v>-2930</v>
      </c>
      <c r="G23" s="2">
        <v>0</v>
      </c>
      <c r="H23" s="2">
        <v>-6600</v>
      </c>
      <c r="I23" s="2">
        <v>26010</v>
      </c>
      <c r="J23" s="100">
        <v>26010</v>
      </c>
      <c r="K23" s="2">
        <v>25530</v>
      </c>
      <c r="L23" s="2">
        <v>25530</v>
      </c>
    </row>
    <row r="24" spans="1:12" x14ac:dyDescent="0.25">
      <c r="A24" t="s">
        <v>40</v>
      </c>
      <c r="C24" t="s">
        <v>14</v>
      </c>
      <c r="D24" t="s">
        <v>15</v>
      </c>
      <c r="E24" s="2">
        <v>98770</v>
      </c>
      <c r="F24" s="2">
        <v>-8150</v>
      </c>
      <c r="G24" s="2">
        <v>0</v>
      </c>
      <c r="H24" s="2">
        <v>-7890</v>
      </c>
      <c r="I24" s="2">
        <v>82730</v>
      </c>
      <c r="J24" s="100">
        <v>82730</v>
      </c>
      <c r="K24" s="2">
        <v>81200</v>
      </c>
      <c r="L24" s="2">
        <v>81200</v>
      </c>
    </row>
    <row r="25" spans="1:12" x14ac:dyDescent="0.25">
      <c r="A25" t="s">
        <v>41</v>
      </c>
      <c r="C25" t="s">
        <v>14</v>
      </c>
      <c r="D25" t="s">
        <v>15</v>
      </c>
      <c r="E25" s="2">
        <v>131730</v>
      </c>
      <c r="F25" s="2">
        <v>-10870</v>
      </c>
      <c r="G25" s="2">
        <v>0</v>
      </c>
      <c r="H25" s="2">
        <v>-1640</v>
      </c>
      <c r="I25" s="2">
        <v>119220</v>
      </c>
      <c r="J25" s="100">
        <v>119220</v>
      </c>
      <c r="K25" s="2">
        <v>117020</v>
      </c>
      <c r="L25" s="2">
        <v>117020</v>
      </c>
    </row>
    <row r="26" spans="1:12" x14ac:dyDescent="0.25">
      <c r="A26" t="s">
        <v>42</v>
      </c>
      <c r="C26" t="s">
        <v>14</v>
      </c>
      <c r="D26" t="s">
        <v>15</v>
      </c>
      <c r="E26" s="2">
        <v>44850</v>
      </c>
      <c r="F26" s="2">
        <v>-3700</v>
      </c>
      <c r="G26" s="2">
        <v>0</v>
      </c>
      <c r="H26" s="2">
        <v>-12030</v>
      </c>
      <c r="I26" s="2">
        <v>29120</v>
      </c>
      <c r="J26" s="100">
        <v>29120</v>
      </c>
      <c r="K26" s="2">
        <v>28580</v>
      </c>
      <c r="L26" s="2">
        <v>38294</v>
      </c>
    </row>
    <row r="27" spans="1:12" x14ac:dyDescent="0.25">
      <c r="A27" t="s">
        <v>43</v>
      </c>
      <c r="C27" t="s">
        <v>14</v>
      </c>
      <c r="D27" t="s">
        <v>15</v>
      </c>
      <c r="E27" s="2">
        <v>91180</v>
      </c>
      <c r="F27" s="2">
        <v>-7520</v>
      </c>
      <c r="G27" s="2">
        <v>0</v>
      </c>
      <c r="H27" s="2">
        <v>-11490</v>
      </c>
      <c r="I27" s="2">
        <v>72170</v>
      </c>
      <c r="J27" s="100">
        <v>72170</v>
      </c>
      <c r="K27" s="2">
        <v>70840</v>
      </c>
      <c r="L27" s="2">
        <v>90592</v>
      </c>
    </row>
    <row r="28" spans="1:12" x14ac:dyDescent="0.25">
      <c r="A28" t="s">
        <v>44</v>
      </c>
      <c r="C28" t="s">
        <v>14</v>
      </c>
      <c r="D28" t="s">
        <v>15</v>
      </c>
      <c r="E28" s="2">
        <v>432100</v>
      </c>
      <c r="F28" s="2">
        <v>-35660</v>
      </c>
      <c r="G28" s="2">
        <v>0</v>
      </c>
      <c r="H28" s="2">
        <v>50480</v>
      </c>
      <c r="I28" s="2">
        <v>446920</v>
      </c>
      <c r="J28" s="100">
        <v>446920</v>
      </c>
      <c r="K28" s="2">
        <v>438680</v>
      </c>
      <c r="L28" s="2">
        <v>438680</v>
      </c>
    </row>
    <row r="29" spans="1:12" x14ac:dyDescent="0.25">
      <c r="A29" t="s">
        <v>45</v>
      </c>
      <c r="C29" t="s">
        <v>14</v>
      </c>
      <c r="D29" t="s">
        <v>18</v>
      </c>
      <c r="E29" s="2">
        <v>35420</v>
      </c>
      <c r="F29" s="2">
        <v>-2920</v>
      </c>
      <c r="G29" s="2">
        <v>0</v>
      </c>
      <c r="H29" s="2">
        <v>-6180</v>
      </c>
      <c r="I29" s="2">
        <v>26320</v>
      </c>
      <c r="J29" s="100">
        <v>26320</v>
      </c>
      <c r="K29" s="2">
        <v>25830</v>
      </c>
      <c r="L29" s="2">
        <v>27340</v>
      </c>
    </row>
    <row r="30" spans="1:12" x14ac:dyDescent="0.25">
      <c r="A30" t="s">
        <v>46</v>
      </c>
      <c r="C30" t="s">
        <v>14</v>
      </c>
      <c r="D30" t="s">
        <v>15</v>
      </c>
      <c r="E30" s="2">
        <v>205450</v>
      </c>
      <c r="F30" s="2">
        <v>-16960</v>
      </c>
      <c r="G30" s="2">
        <v>0</v>
      </c>
      <c r="H30" s="2">
        <v>17260</v>
      </c>
      <c r="I30" s="2">
        <v>205750</v>
      </c>
      <c r="J30" s="100">
        <v>231319</v>
      </c>
      <c r="K30" s="2">
        <v>201960</v>
      </c>
      <c r="L30" s="2">
        <v>201960</v>
      </c>
    </row>
    <row r="31" spans="1:12" x14ac:dyDescent="0.25">
      <c r="A31" t="s">
        <v>47</v>
      </c>
      <c r="C31" t="s">
        <v>48</v>
      </c>
      <c r="D31" t="s">
        <v>15</v>
      </c>
      <c r="E31" s="2">
        <v>25800</v>
      </c>
      <c r="F31" s="2">
        <v>-250</v>
      </c>
      <c r="G31" s="2">
        <v>0</v>
      </c>
      <c r="H31" s="2">
        <v>-13400</v>
      </c>
      <c r="I31" s="2">
        <v>12150</v>
      </c>
      <c r="J31" s="100">
        <v>12150</v>
      </c>
      <c r="K31" s="2">
        <v>11920</v>
      </c>
      <c r="L31" s="2">
        <v>11920</v>
      </c>
    </row>
    <row r="32" spans="1:12" x14ac:dyDescent="0.25">
      <c r="A32" t="s">
        <v>49</v>
      </c>
      <c r="C32" t="s">
        <v>48</v>
      </c>
      <c r="D32" t="s">
        <v>15</v>
      </c>
      <c r="E32" s="2">
        <v>31140</v>
      </c>
      <c r="F32" s="2">
        <v>-300</v>
      </c>
      <c r="G32" s="2">
        <v>0</v>
      </c>
      <c r="H32" s="2">
        <v>-12310</v>
      </c>
      <c r="I32" s="2">
        <v>18530</v>
      </c>
      <c r="J32" s="100">
        <v>18530</v>
      </c>
      <c r="K32" s="2">
        <v>18180</v>
      </c>
      <c r="L32" s="2">
        <v>18180</v>
      </c>
    </row>
    <row r="33" spans="1:12" x14ac:dyDescent="0.25">
      <c r="A33" t="s">
        <v>50</v>
      </c>
      <c r="C33" t="s">
        <v>48</v>
      </c>
      <c r="D33" t="s">
        <v>304</v>
      </c>
      <c r="E33" s="2">
        <v>29150</v>
      </c>
      <c r="F33" s="2">
        <v>-280</v>
      </c>
      <c r="G33" s="2">
        <v>0</v>
      </c>
      <c r="H33" s="2">
        <v>-12190</v>
      </c>
      <c r="I33" s="2">
        <v>16680</v>
      </c>
      <c r="J33" s="100">
        <v>16680</v>
      </c>
      <c r="K33" s="2">
        <v>16360</v>
      </c>
      <c r="L33" s="2">
        <v>16360</v>
      </c>
    </row>
    <row r="34" spans="1:12" x14ac:dyDescent="0.25">
      <c r="A34" t="s">
        <v>52</v>
      </c>
      <c r="C34" t="s">
        <v>48</v>
      </c>
      <c r="D34" t="s">
        <v>18</v>
      </c>
      <c r="E34" s="2">
        <v>45130</v>
      </c>
      <c r="F34" s="2">
        <v>-430</v>
      </c>
      <c r="G34" s="2">
        <v>0</v>
      </c>
      <c r="H34" s="2">
        <v>3850</v>
      </c>
      <c r="I34" s="2">
        <v>48550</v>
      </c>
      <c r="J34" s="100">
        <v>48550</v>
      </c>
      <c r="K34" s="2">
        <v>47630</v>
      </c>
      <c r="L34" s="2">
        <v>47630</v>
      </c>
    </row>
    <row r="35" spans="1:12" x14ac:dyDescent="0.25">
      <c r="A35" t="s">
        <v>53</v>
      </c>
      <c r="C35" t="s">
        <v>48</v>
      </c>
      <c r="D35" t="s">
        <v>15</v>
      </c>
      <c r="E35" s="2">
        <v>32490</v>
      </c>
      <c r="F35" s="2">
        <v>-310</v>
      </c>
      <c r="G35" s="2">
        <v>0</v>
      </c>
      <c r="H35" s="2">
        <v>-7850</v>
      </c>
      <c r="I35" s="2">
        <v>24330</v>
      </c>
      <c r="J35" s="100">
        <v>24330</v>
      </c>
      <c r="K35" s="2">
        <v>23870</v>
      </c>
      <c r="L35" s="2">
        <v>23870</v>
      </c>
    </row>
    <row r="36" spans="1:12" x14ac:dyDescent="0.25">
      <c r="A36" t="s">
        <v>54</v>
      </c>
      <c r="C36" t="s">
        <v>48</v>
      </c>
      <c r="D36" t="s">
        <v>15</v>
      </c>
      <c r="E36" s="2">
        <v>29990</v>
      </c>
      <c r="F36" s="2">
        <v>-290</v>
      </c>
      <c r="G36" s="2">
        <v>0</v>
      </c>
      <c r="H36" s="2">
        <v>-13550</v>
      </c>
      <c r="I36" s="2">
        <v>16150</v>
      </c>
      <c r="J36" s="100">
        <v>16150</v>
      </c>
      <c r="K36" s="2">
        <v>15840</v>
      </c>
      <c r="L36" s="2">
        <v>15840</v>
      </c>
    </row>
    <row r="37" spans="1:12" x14ac:dyDescent="0.25">
      <c r="A37" t="s">
        <v>55</v>
      </c>
      <c r="C37" t="s">
        <v>48</v>
      </c>
      <c r="D37" t="s">
        <v>15</v>
      </c>
      <c r="E37" s="2">
        <v>30440</v>
      </c>
      <c r="F37" s="2">
        <v>-290</v>
      </c>
      <c r="G37" s="2">
        <v>0</v>
      </c>
      <c r="H37" s="2">
        <v>-10890</v>
      </c>
      <c r="I37" s="2">
        <v>19260</v>
      </c>
      <c r="J37" s="100">
        <v>19260</v>
      </c>
      <c r="K37" s="2">
        <v>18890</v>
      </c>
      <c r="L37" s="2">
        <v>18890</v>
      </c>
    </row>
    <row r="38" spans="1:12" x14ac:dyDescent="0.25">
      <c r="A38" t="s">
        <v>56</v>
      </c>
      <c r="C38" t="s">
        <v>48</v>
      </c>
      <c r="D38" t="s">
        <v>15</v>
      </c>
      <c r="E38" s="2">
        <v>31110</v>
      </c>
      <c r="F38" s="2">
        <v>-300</v>
      </c>
      <c r="G38" s="2">
        <v>0</v>
      </c>
      <c r="H38" s="2">
        <v>-12480</v>
      </c>
      <c r="I38" s="2">
        <v>18330</v>
      </c>
      <c r="J38" s="100">
        <v>18330</v>
      </c>
      <c r="K38" s="2">
        <v>17980</v>
      </c>
      <c r="L38" s="2">
        <v>17980</v>
      </c>
    </row>
    <row r="39" spans="1:12" x14ac:dyDescent="0.25">
      <c r="A39" t="s">
        <v>57</v>
      </c>
      <c r="C39" t="s">
        <v>48</v>
      </c>
      <c r="D39" t="s">
        <v>15</v>
      </c>
      <c r="E39" s="2">
        <v>56400</v>
      </c>
      <c r="F39" s="2">
        <v>-540</v>
      </c>
      <c r="G39" s="2">
        <v>0</v>
      </c>
      <c r="H39" s="2">
        <v>11650</v>
      </c>
      <c r="I39" s="2">
        <v>67510</v>
      </c>
      <c r="J39" s="100">
        <v>67510</v>
      </c>
      <c r="K39" s="2">
        <v>66230</v>
      </c>
      <c r="L39" s="2">
        <v>66230</v>
      </c>
    </row>
    <row r="40" spans="1:12" x14ac:dyDescent="0.25">
      <c r="A40" t="s">
        <v>58</v>
      </c>
      <c r="C40" t="s">
        <v>48</v>
      </c>
      <c r="D40" t="s">
        <v>15</v>
      </c>
      <c r="E40" s="2">
        <v>35710</v>
      </c>
      <c r="F40" s="2">
        <v>-340</v>
      </c>
      <c r="G40" s="2">
        <v>0</v>
      </c>
      <c r="H40" s="2">
        <v>-100</v>
      </c>
      <c r="I40" s="2">
        <v>35270</v>
      </c>
      <c r="J40" s="100">
        <v>35270</v>
      </c>
      <c r="K40" s="2">
        <v>34600</v>
      </c>
      <c r="L40" s="2">
        <v>34600</v>
      </c>
    </row>
    <row r="41" spans="1:12" x14ac:dyDescent="0.25">
      <c r="A41" t="s">
        <v>59</v>
      </c>
      <c r="C41" t="s">
        <v>48</v>
      </c>
      <c r="D41" t="s">
        <v>15</v>
      </c>
      <c r="E41" s="2">
        <v>33360</v>
      </c>
      <c r="F41" s="2">
        <v>-320</v>
      </c>
      <c r="G41" s="2">
        <v>0</v>
      </c>
      <c r="H41" s="2">
        <v>-8850</v>
      </c>
      <c r="I41" s="2">
        <v>24190</v>
      </c>
      <c r="J41" s="100">
        <v>24190</v>
      </c>
      <c r="K41" s="2">
        <v>23730</v>
      </c>
      <c r="L41" s="2">
        <v>23730</v>
      </c>
    </row>
    <row r="42" spans="1:12" x14ac:dyDescent="0.25">
      <c r="A42" t="s">
        <v>60</v>
      </c>
      <c r="C42" t="s">
        <v>48</v>
      </c>
      <c r="D42" t="s">
        <v>15</v>
      </c>
      <c r="E42" s="2">
        <v>51130</v>
      </c>
      <c r="F42" s="2">
        <v>-490</v>
      </c>
      <c r="G42" s="2">
        <v>0</v>
      </c>
      <c r="H42" s="2">
        <v>4240</v>
      </c>
      <c r="I42" s="2">
        <v>54880</v>
      </c>
      <c r="J42" s="100">
        <v>54880</v>
      </c>
      <c r="K42" s="2">
        <v>53840</v>
      </c>
      <c r="L42" s="2">
        <v>53830</v>
      </c>
    </row>
    <row r="43" spans="1:12" x14ac:dyDescent="0.25">
      <c r="A43" t="s">
        <v>61</v>
      </c>
      <c r="C43" t="s">
        <v>48</v>
      </c>
      <c r="D43" t="s">
        <v>15</v>
      </c>
      <c r="E43" s="2">
        <v>42070</v>
      </c>
      <c r="F43" s="2">
        <v>-410</v>
      </c>
      <c r="G43" s="2">
        <v>0</v>
      </c>
      <c r="H43" s="2">
        <v>13230</v>
      </c>
      <c r="I43" s="2">
        <v>54890</v>
      </c>
      <c r="J43" s="100">
        <v>54890</v>
      </c>
      <c r="K43" s="2">
        <v>53850</v>
      </c>
      <c r="L43" s="2">
        <v>59850</v>
      </c>
    </row>
    <row r="44" spans="1:12" x14ac:dyDescent="0.25">
      <c r="A44" t="s">
        <v>62</v>
      </c>
      <c r="C44" t="s">
        <v>48</v>
      </c>
      <c r="D44" t="s">
        <v>15</v>
      </c>
      <c r="E44" s="2">
        <v>153170</v>
      </c>
      <c r="F44" s="2">
        <v>-1470</v>
      </c>
      <c r="G44" s="2">
        <v>0</v>
      </c>
      <c r="H44" s="2">
        <v>51700</v>
      </c>
      <c r="I44" s="2">
        <v>203400</v>
      </c>
      <c r="J44" s="100">
        <v>203400</v>
      </c>
      <c r="K44" s="2">
        <v>199530</v>
      </c>
      <c r="L44" s="2">
        <v>199530</v>
      </c>
    </row>
    <row r="45" spans="1:12" x14ac:dyDescent="0.25">
      <c r="A45" t="s">
        <v>63</v>
      </c>
      <c r="C45" t="s">
        <v>48</v>
      </c>
      <c r="D45" t="s">
        <v>15</v>
      </c>
      <c r="E45" s="2">
        <v>109960</v>
      </c>
      <c r="F45" s="2">
        <v>-1060</v>
      </c>
      <c r="G45" s="2">
        <v>0</v>
      </c>
      <c r="H45" s="2">
        <v>6320</v>
      </c>
      <c r="I45" s="2">
        <v>115220</v>
      </c>
      <c r="J45" s="100">
        <v>115220</v>
      </c>
      <c r="K45" s="2">
        <v>113030</v>
      </c>
      <c r="L45" s="2">
        <v>113030</v>
      </c>
    </row>
    <row r="46" spans="1:12" x14ac:dyDescent="0.25">
      <c r="A46" t="s">
        <v>64</v>
      </c>
      <c r="C46" t="s">
        <v>48</v>
      </c>
      <c r="D46" t="s">
        <v>15</v>
      </c>
      <c r="E46" s="2">
        <v>35120</v>
      </c>
      <c r="F46" s="2">
        <v>-340</v>
      </c>
      <c r="G46" s="2">
        <v>0</v>
      </c>
      <c r="H46" s="2">
        <v>-4970</v>
      </c>
      <c r="I46" s="2">
        <v>29810</v>
      </c>
      <c r="J46" s="100">
        <v>29810</v>
      </c>
      <c r="K46" s="2">
        <v>29240</v>
      </c>
      <c r="L46" s="2">
        <v>29240</v>
      </c>
    </row>
    <row r="47" spans="1:12" x14ac:dyDescent="0.25">
      <c r="A47" t="s">
        <v>65</v>
      </c>
      <c r="C47" t="s">
        <v>48</v>
      </c>
      <c r="D47" t="s">
        <v>304</v>
      </c>
      <c r="E47" s="2">
        <v>32160</v>
      </c>
      <c r="F47" s="2">
        <v>-310</v>
      </c>
      <c r="G47" s="2">
        <v>0</v>
      </c>
      <c r="H47" s="2">
        <v>-15170</v>
      </c>
      <c r="I47" s="2">
        <v>16680</v>
      </c>
      <c r="J47" s="100">
        <v>20097</v>
      </c>
      <c r="K47" s="2">
        <v>16360</v>
      </c>
      <c r="L47" s="2">
        <v>20568</v>
      </c>
    </row>
    <row r="48" spans="1:12" x14ac:dyDescent="0.25">
      <c r="A48" t="s">
        <v>66</v>
      </c>
      <c r="C48" t="s">
        <v>48</v>
      </c>
      <c r="D48" t="s">
        <v>15</v>
      </c>
      <c r="E48" s="2">
        <v>44350</v>
      </c>
      <c r="F48" s="2">
        <v>-430</v>
      </c>
      <c r="G48" s="2">
        <v>0</v>
      </c>
      <c r="H48" s="2">
        <v>-9570</v>
      </c>
      <c r="I48" s="2">
        <v>34350</v>
      </c>
      <c r="J48" s="100">
        <v>34350</v>
      </c>
      <c r="K48" s="2">
        <v>33700</v>
      </c>
      <c r="L48" s="2">
        <v>33700</v>
      </c>
    </row>
    <row r="49" spans="1:12" x14ac:dyDescent="0.25">
      <c r="A49" t="s">
        <v>67</v>
      </c>
      <c r="C49" t="s">
        <v>48</v>
      </c>
      <c r="D49" t="s">
        <v>15</v>
      </c>
      <c r="E49" s="2">
        <v>40150</v>
      </c>
      <c r="F49" s="2">
        <v>-390</v>
      </c>
      <c r="G49" s="2">
        <v>0</v>
      </c>
      <c r="H49" s="2">
        <v>-8690</v>
      </c>
      <c r="I49" s="2">
        <v>31070</v>
      </c>
      <c r="J49" s="100">
        <v>31070</v>
      </c>
      <c r="K49" s="2">
        <v>30480</v>
      </c>
      <c r="L49" s="2">
        <v>30480</v>
      </c>
    </row>
    <row r="50" spans="1:12" x14ac:dyDescent="0.25">
      <c r="A50" t="s">
        <v>68</v>
      </c>
      <c r="C50" t="s">
        <v>48</v>
      </c>
      <c r="D50" t="s">
        <v>15</v>
      </c>
      <c r="E50" s="2">
        <v>44180</v>
      </c>
      <c r="F50" s="2">
        <v>-430</v>
      </c>
      <c r="G50" s="2">
        <v>0</v>
      </c>
      <c r="H50" s="2">
        <v>-8430</v>
      </c>
      <c r="I50" s="2">
        <v>35320</v>
      </c>
      <c r="J50" s="100">
        <v>35320</v>
      </c>
      <c r="K50" s="2">
        <v>34650</v>
      </c>
      <c r="L50" s="2">
        <v>34650</v>
      </c>
    </row>
    <row r="51" spans="1:12" x14ac:dyDescent="0.25">
      <c r="A51" t="s">
        <v>69</v>
      </c>
      <c r="C51" t="s">
        <v>48</v>
      </c>
      <c r="D51" t="s">
        <v>304</v>
      </c>
      <c r="E51" s="2">
        <v>71750</v>
      </c>
      <c r="F51" s="2">
        <v>-690</v>
      </c>
      <c r="G51" s="2">
        <v>0</v>
      </c>
      <c r="H51" s="2">
        <v>14040</v>
      </c>
      <c r="I51" s="2">
        <v>85100</v>
      </c>
      <c r="J51" s="100">
        <v>85100</v>
      </c>
      <c r="K51" s="2">
        <v>83480</v>
      </c>
      <c r="L51" s="2">
        <v>83480</v>
      </c>
    </row>
    <row r="52" spans="1:12" x14ac:dyDescent="0.25">
      <c r="A52" t="s">
        <v>72</v>
      </c>
      <c r="C52" t="s">
        <v>48</v>
      </c>
      <c r="D52" t="s">
        <v>15</v>
      </c>
      <c r="E52" s="2">
        <v>31130</v>
      </c>
      <c r="F52" s="2">
        <v>-300</v>
      </c>
      <c r="G52" s="2">
        <v>0</v>
      </c>
      <c r="H52" s="2">
        <v>-12300</v>
      </c>
      <c r="I52" s="2">
        <v>18530</v>
      </c>
      <c r="J52" s="100">
        <v>18530</v>
      </c>
      <c r="K52" s="2">
        <v>18180</v>
      </c>
      <c r="L52" s="2">
        <v>18180</v>
      </c>
    </row>
    <row r="53" spans="1:12" x14ac:dyDescent="0.25">
      <c r="A53" t="s">
        <v>73</v>
      </c>
      <c r="C53" t="s">
        <v>48</v>
      </c>
      <c r="D53" t="s">
        <v>15</v>
      </c>
      <c r="E53" s="2">
        <v>30240</v>
      </c>
      <c r="F53" s="2">
        <v>-290</v>
      </c>
      <c r="G53" s="2">
        <v>0</v>
      </c>
      <c r="H53" s="2">
        <v>-13780</v>
      </c>
      <c r="I53" s="2">
        <v>16170</v>
      </c>
      <c r="J53" s="100">
        <v>16170</v>
      </c>
      <c r="K53" s="2">
        <v>15860</v>
      </c>
      <c r="L53" s="2">
        <v>15860</v>
      </c>
    </row>
    <row r="54" spans="1:12" x14ac:dyDescent="0.25">
      <c r="A54" t="s">
        <v>74</v>
      </c>
      <c r="C54" t="s">
        <v>48</v>
      </c>
      <c r="D54" t="s">
        <v>15</v>
      </c>
      <c r="E54" s="2">
        <v>30620</v>
      </c>
      <c r="F54" s="2">
        <v>-290</v>
      </c>
      <c r="G54" s="2">
        <v>0</v>
      </c>
      <c r="H54" s="2">
        <v>0</v>
      </c>
      <c r="I54" s="2">
        <v>30330</v>
      </c>
      <c r="J54" s="100">
        <v>30330</v>
      </c>
      <c r="K54" s="2">
        <v>29690</v>
      </c>
      <c r="L54" s="2">
        <v>29690</v>
      </c>
    </row>
    <row r="55" spans="1:12" x14ac:dyDescent="0.25">
      <c r="A55" t="s">
        <v>75</v>
      </c>
      <c r="C55" t="s">
        <v>48</v>
      </c>
      <c r="D55" t="s">
        <v>15</v>
      </c>
      <c r="E55" s="2">
        <v>26090</v>
      </c>
      <c r="F55" s="2">
        <v>-250</v>
      </c>
      <c r="G55" s="2">
        <v>0</v>
      </c>
      <c r="H55" s="2">
        <v>-15270</v>
      </c>
      <c r="I55" s="2">
        <v>10570</v>
      </c>
      <c r="J55" s="100">
        <v>10570</v>
      </c>
      <c r="K55" s="2">
        <v>10370</v>
      </c>
      <c r="L55" s="2">
        <v>10370</v>
      </c>
    </row>
    <row r="56" spans="1:12" x14ac:dyDescent="0.25">
      <c r="A56" t="s">
        <v>76</v>
      </c>
      <c r="C56" t="s">
        <v>48</v>
      </c>
      <c r="D56" t="s">
        <v>15</v>
      </c>
      <c r="E56" s="2">
        <v>42210</v>
      </c>
      <c r="F56" s="2">
        <v>-410</v>
      </c>
      <c r="G56" s="2">
        <v>0</v>
      </c>
      <c r="H56" s="2">
        <v>-16850</v>
      </c>
      <c r="I56" s="2">
        <v>24950</v>
      </c>
      <c r="J56" s="100">
        <v>24950</v>
      </c>
      <c r="K56" s="2">
        <v>24480</v>
      </c>
      <c r="L56" s="2">
        <v>24480</v>
      </c>
    </row>
    <row r="57" spans="1:12" x14ac:dyDescent="0.25">
      <c r="A57" t="s">
        <v>298</v>
      </c>
      <c r="C57" t="s">
        <v>48</v>
      </c>
      <c r="D57" t="s">
        <v>15</v>
      </c>
      <c r="E57" s="2">
        <v>18180</v>
      </c>
      <c r="F57" s="2">
        <v>-180</v>
      </c>
      <c r="G57" s="2">
        <v>0</v>
      </c>
      <c r="H57" s="2">
        <v>-6590</v>
      </c>
      <c r="I57" s="2">
        <v>11410</v>
      </c>
      <c r="J57" s="100">
        <v>11410</v>
      </c>
      <c r="K57" s="2">
        <v>11190</v>
      </c>
      <c r="L57" s="2">
        <v>11190</v>
      </c>
    </row>
    <row r="58" spans="1:12" x14ac:dyDescent="0.25">
      <c r="A58" t="s">
        <v>77</v>
      </c>
      <c r="C58" t="s">
        <v>48</v>
      </c>
      <c r="D58" t="s">
        <v>15</v>
      </c>
      <c r="E58" s="2">
        <v>103560</v>
      </c>
      <c r="F58" s="2">
        <v>-1000</v>
      </c>
      <c r="G58" s="2">
        <v>0</v>
      </c>
      <c r="H58" s="2">
        <v>90</v>
      </c>
      <c r="I58" s="2">
        <v>102650</v>
      </c>
      <c r="J58" s="100">
        <v>102650</v>
      </c>
      <c r="K58" s="2">
        <v>100700</v>
      </c>
      <c r="L58" s="2">
        <v>100700</v>
      </c>
    </row>
    <row r="59" spans="1:12" x14ac:dyDescent="0.25">
      <c r="A59" t="s">
        <v>78</v>
      </c>
      <c r="C59" t="s">
        <v>48</v>
      </c>
      <c r="D59" t="s">
        <v>15</v>
      </c>
      <c r="E59" s="2">
        <v>47790</v>
      </c>
      <c r="F59" s="2">
        <v>-460</v>
      </c>
      <c r="G59" s="2">
        <v>0</v>
      </c>
      <c r="H59" s="2">
        <v>1120</v>
      </c>
      <c r="I59" s="2">
        <v>48450</v>
      </c>
      <c r="J59" s="100">
        <v>48450</v>
      </c>
      <c r="K59" s="2">
        <v>47530</v>
      </c>
      <c r="L59" s="2">
        <v>47530</v>
      </c>
    </row>
    <row r="60" spans="1:12" x14ac:dyDescent="0.25">
      <c r="A60" t="s">
        <v>79</v>
      </c>
      <c r="C60" t="s">
        <v>48</v>
      </c>
      <c r="D60" t="s">
        <v>15</v>
      </c>
      <c r="E60" s="2">
        <v>24630</v>
      </c>
      <c r="F60" s="2">
        <v>-240</v>
      </c>
      <c r="G60" s="2">
        <v>0</v>
      </c>
      <c r="H60" s="2">
        <v>-15760</v>
      </c>
      <c r="I60" s="2">
        <v>8630</v>
      </c>
      <c r="J60" s="100">
        <v>8630</v>
      </c>
      <c r="K60" s="2">
        <v>8470</v>
      </c>
      <c r="L60" s="2">
        <v>8470</v>
      </c>
    </row>
    <row r="61" spans="1:12" x14ac:dyDescent="0.25">
      <c r="A61" t="s">
        <v>80</v>
      </c>
      <c r="C61" t="s">
        <v>48</v>
      </c>
      <c r="D61" t="s">
        <v>15</v>
      </c>
      <c r="E61" s="2">
        <v>24310</v>
      </c>
      <c r="F61" s="2">
        <v>-230</v>
      </c>
      <c r="G61" s="2">
        <v>0</v>
      </c>
      <c r="H61" s="2">
        <v>-12500</v>
      </c>
      <c r="I61" s="2">
        <v>11580</v>
      </c>
      <c r="J61" s="100">
        <v>15580</v>
      </c>
      <c r="K61" s="2">
        <v>11360</v>
      </c>
      <c r="L61" s="2">
        <v>11360</v>
      </c>
    </row>
    <row r="62" spans="1:12" x14ac:dyDescent="0.25">
      <c r="A62" t="s">
        <v>81</v>
      </c>
      <c r="C62" t="s">
        <v>48</v>
      </c>
      <c r="D62" t="s">
        <v>15</v>
      </c>
      <c r="E62" s="2">
        <v>190740</v>
      </c>
      <c r="F62" s="2">
        <v>-1840</v>
      </c>
      <c r="G62" s="2">
        <v>0</v>
      </c>
      <c r="H62" s="2">
        <v>54080</v>
      </c>
      <c r="I62" s="2">
        <v>242980</v>
      </c>
      <c r="J62" s="100">
        <v>242980</v>
      </c>
      <c r="K62" s="2">
        <v>238360</v>
      </c>
      <c r="L62" s="2">
        <v>238360</v>
      </c>
    </row>
    <row r="63" spans="1:12" x14ac:dyDescent="0.25">
      <c r="A63" t="s">
        <v>82</v>
      </c>
      <c r="C63" t="s">
        <v>48</v>
      </c>
      <c r="D63" t="s">
        <v>15</v>
      </c>
      <c r="E63" s="2">
        <v>83880</v>
      </c>
      <c r="F63" s="2">
        <v>-810</v>
      </c>
      <c r="G63" s="2">
        <v>0</v>
      </c>
      <c r="H63" s="2">
        <v>-4570</v>
      </c>
      <c r="I63" s="2">
        <v>78500</v>
      </c>
      <c r="J63" s="100">
        <v>78500</v>
      </c>
      <c r="K63" s="2">
        <v>77010</v>
      </c>
      <c r="L63" s="2">
        <v>77010</v>
      </c>
    </row>
    <row r="64" spans="1:12" x14ac:dyDescent="0.25">
      <c r="A64" t="s">
        <v>83</v>
      </c>
      <c r="C64" t="s">
        <v>48</v>
      </c>
      <c r="D64" t="s">
        <v>15</v>
      </c>
      <c r="E64" s="2">
        <v>142190</v>
      </c>
      <c r="F64" s="2">
        <v>-1370</v>
      </c>
      <c r="G64" s="2">
        <v>0</v>
      </c>
      <c r="H64" s="2">
        <v>11760</v>
      </c>
      <c r="I64" s="2">
        <v>152580</v>
      </c>
      <c r="J64" s="100">
        <v>161320</v>
      </c>
      <c r="K64" s="2">
        <v>149680</v>
      </c>
      <c r="L64" s="2">
        <v>149680</v>
      </c>
    </row>
    <row r="65" spans="1:12" x14ac:dyDescent="0.25">
      <c r="A65" t="s">
        <v>84</v>
      </c>
      <c r="C65" t="s">
        <v>48</v>
      </c>
      <c r="D65" t="s">
        <v>304</v>
      </c>
      <c r="E65" s="2">
        <v>103550</v>
      </c>
      <c r="F65" s="2">
        <v>-1000</v>
      </c>
      <c r="G65" s="2">
        <v>0</v>
      </c>
      <c r="H65" s="2">
        <v>6480</v>
      </c>
      <c r="I65" s="2">
        <v>109030</v>
      </c>
      <c r="J65" s="100">
        <v>109030</v>
      </c>
      <c r="K65" s="2">
        <v>106960</v>
      </c>
      <c r="L65" s="2">
        <v>106960</v>
      </c>
    </row>
    <row r="66" spans="1:12" x14ac:dyDescent="0.25">
      <c r="A66" t="s">
        <v>85</v>
      </c>
      <c r="C66" t="s">
        <v>48</v>
      </c>
      <c r="D66" t="s">
        <v>26</v>
      </c>
      <c r="E66" s="2">
        <v>42490</v>
      </c>
      <c r="F66" s="2">
        <v>-410</v>
      </c>
      <c r="G66" s="2">
        <v>0</v>
      </c>
      <c r="H66" s="2">
        <v>0</v>
      </c>
      <c r="I66" s="2">
        <v>42080</v>
      </c>
      <c r="J66" s="100">
        <v>43080</v>
      </c>
      <c r="K66" s="2">
        <v>41220</v>
      </c>
      <c r="L66" s="2">
        <v>41220</v>
      </c>
    </row>
    <row r="67" spans="1:12" x14ac:dyDescent="0.25">
      <c r="A67" t="s">
        <v>86</v>
      </c>
      <c r="C67" t="s">
        <v>48</v>
      </c>
      <c r="D67" t="s">
        <v>15</v>
      </c>
      <c r="E67" s="2">
        <v>31820</v>
      </c>
      <c r="F67" s="2">
        <v>-310</v>
      </c>
      <c r="G67" s="2">
        <v>0</v>
      </c>
      <c r="H67" s="2">
        <v>-11050</v>
      </c>
      <c r="I67" s="2">
        <v>20460</v>
      </c>
      <c r="J67" s="100">
        <v>20460</v>
      </c>
      <c r="K67" s="2">
        <v>20070</v>
      </c>
      <c r="L67" s="2">
        <v>20070</v>
      </c>
    </row>
    <row r="68" spans="1:12" x14ac:dyDescent="0.25">
      <c r="A68" t="s">
        <v>87</v>
      </c>
      <c r="C68" t="s">
        <v>48</v>
      </c>
      <c r="D68" t="s">
        <v>26</v>
      </c>
      <c r="E68" s="2">
        <v>33550</v>
      </c>
      <c r="F68" s="2">
        <v>-320</v>
      </c>
      <c r="G68" s="2">
        <v>0</v>
      </c>
      <c r="H68" s="2">
        <v>-8900</v>
      </c>
      <c r="I68" s="2">
        <v>24330</v>
      </c>
      <c r="J68" s="100">
        <v>24330</v>
      </c>
      <c r="K68" s="2">
        <v>23870</v>
      </c>
      <c r="L68" s="2">
        <v>23870</v>
      </c>
    </row>
    <row r="69" spans="1:12" x14ac:dyDescent="0.25">
      <c r="A69" t="s">
        <v>88</v>
      </c>
      <c r="C69" t="s">
        <v>48</v>
      </c>
      <c r="D69" t="s">
        <v>18</v>
      </c>
      <c r="E69" s="2">
        <v>38400</v>
      </c>
      <c r="F69" s="2">
        <v>-370</v>
      </c>
      <c r="G69" s="2">
        <v>0</v>
      </c>
      <c r="H69" s="2">
        <v>-1490</v>
      </c>
      <c r="I69" s="2">
        <v>36540</v>
      </c>
      <c r="J69" s="100">
        <v>36540</v>
      </c>
      <c r="K69" s="2">
        <v>35850</v>
      </c>
      <c r="L69" s="2">
        <v>35850</v>
      </c>
    </row>
    <row r="70" spans="1:12" x14ac:dyDescent="0.25">
      <c r="A70" t="s">
        <v>89</v>
      </c>
      <c r="C70" t="s">
        <v>48</v>
      </c>
      <c r="D70" t="s">
        <v>304</v>
      </c>
      <c r="E70" s="2">
        <v>86240</v>
      </c>
      <c r="F70" s="2">
        <v>-830</v>
      </c>
      <c r="G70" s="2">
        <v>0</v>
      </c>
      <c r="H70" s="2">
        <v>-20370</v>
      </c>
      <c r="I70" s="2">
        <v>65040</v>
      </c>
      <c r="J70" s="100">
        <v>65040</v>
      </c>
      <c r="K70" s="2">
        <v>63800</v>
      </c>
      <c r="L70" s="2">
        <v>63800</v>
      </c>
    </row>
    <row r="71" spans="1:12" x14ac:dyDescent="0.25">
      <c r="A71" t="s">
        <v>90</v>
      </c>
      <c r="C71" t="s">
        <v>48</v>
      </c>
      <c r="D71" t="s">
        <v>15</v>
      </c>
      <c r="E71" s="2">
        <v>31390</v>
      </c>
      <c r="F71" s="2">
        <v>-300</v>
      </c>
      <c r="G71" s="2">
        <v>0</v>
      </c>
      <c r="H71" s="2">
        <v>-12560</v>
      </c>
      <c r="I71" s="2">
        <v>18530</v>
      </c>
      <c r="J71" s="100">
        <v>18530</v>
      </c>
      <c r="K71" s="2">
        <v>18180</v>
      </c>
      <c r="L71" s="2">
        <v>18180</v>
      </c>
    </row>
    <row r="72" spans="1:12" x14ac:dyDescent="0.25">
      <c r="A72" t="s">
        <v>91</v>
      </c>
      <c r="C72" t="s">
        <v>48</v>
      </c>
      <c r="D72" t="s">
        <v>92</v>
      </c>
      <c r="E72" s="2">
        <v>106030</v>
      </c>
      <c r="F72" s="2">
        <v>-1020</v>
      </c>
      <c r="G72" s="2">
        <v>0</v>
      </c>
      <c r="H72" s="2">
        <v>46580</v>
      </c>
      <c r="I72" s="2">
        <v>151590</v>
      </c>
      <c r="J72" s="100">
        <v>151590</v>
      </c>
      <c r="K72" s="2">
        <v>148710</v>
      </c>
      <c r="L72" s="2">
        <v>154176</v>
      </c>
    </row>
    <row r="73" spans="1:12" x14ac:dyDescent="0.25">
      <c r="A73" t="s">
        <v>93</v>
      </c>
      <c r="C73" t="s">
        <v>48</v>
      </c>
      <c r="D73" t="s">
        <v>26</v>
      </c>
      <c r="E73" s="2">
        <v>240750</v>
      </c>
      <c r="F73" s="2">
        <v>-2320</v>
      </c>
      <c r="G73" s="2">
        <v>0</v>
      </c>
      <c r="H73" s="2">
        <v>58360</v>
      </c>
      <c r="I73" s="2">
        <v>296790</v>
      </c>
      <c r="J73" s="100">
        <v>296790</v>
      </c>
      <c r="K73" s="2">
        <v>291150</v>
      </c>
      <c r="L73" s="2">
        <v>291150</v>
      </c>
    </row>
    <row r="74" spans="1:12" x14ac:dyDescent="0.25">
      <c r="A74" t="s">
        <v>94</v>
      </c>
      <c r="C74" t="s">
        <v>48</v>
      </c>
      <c r="D74" t="s">
        <v>15</v>
      </c>
      <c r="E74" s="2">
        <v>34120</v>
      </c>
      <c r="F74" s="2">
        <v>-330</v>
      </c>
      <c r="G74" s="2">
        <v>0</v>
      </c>
      <c r="H74" s="2">
        <v>-7100</v>
      </c>
      <c r="I74" s="2">
        <v>26690</v>
      </c>
      <c r="J74" s="100">
        <v>26690</v>
      </c>
      <c r="K74" s="2">
        <v>26180</v>
      </c>
      <c r="L74" s="2">
        <v>26180</v>
      </c>
    </row>
    <row r="75" spans="1:12" x14ac:dyDescent="0.25">
      <c r="A75" t="s">
        <v>305</v>
      </c>
      <c r="B75" t="s">
        <v>97</v>
      </c>
      <c r="C75" t="s">
        <v>48</v>
      </c>
      <c r="D75" t="s">
        <v>15</v>
      </c>
      <c r="E75" s="2">
        <v>0</v>
      </c>
      <c r="F75" s="2">
        <v>0</v>
      </c>
      <c r="G75" s="2">
        <v>0</v>
      </c>
      <c r="H75" s="2">
        <v>0</v>
      </c>
      <c r="I75" s="2">
        <v>0</v>
      </c>
      <c r="J75" s="100">
        <v>0</v>
      </c>
      <c r="K75" s="2">
        <v>0</v>
      </c>
      <c r="L75" s="2" t="s">
        <v>19</v>
      </c>
    </row>
    <row r="76" spans="1:12" x14ac:dyDescent="0.25">
      <c r="A76" t="s">
        <v>95</v>
      </c>
      <c r="C76" t="s">
        <v>48</v>
      </c>
      <c r="D76" t="s">
        <v>15</v>
      </c>
      <c r="E76" s="2">
        <v>62980</v>
      </c>
      <c r="F76" s="2">
        <v>-610</v>
      </c>
      <c r="G76" s="2">
        <v>0</v>
      </c>
      <c r="H76" s="2">
        <v>8130</v>
      </c>
      <c r="I76" s="2">
        <v>70500</v>
      </c>
      <c r="J76" s="100">
        <v>70500</v>
      </c>
      <c r="K76" s="2">
        <v>69160</v>
      </c>
      <c r="L76" s="2">
        <v>69160</v>
      </c>
    </row>
    <row r="77" spans="1:12" x14ac:dyDescent="0.25">
      <c r="A77" t="s">
        <v>96</v>
      </c>
      <c r="C77" t="s">
        <v>48</v>
      </c>
      <c r="D77" t="s">
        <v>15</v>
      </c>
      <c r="E77" s="2">
        <v>32800</v>
      </c>
      <c r="F77" s="2">
        <v>-320</v>
      </c>
      <c r="G77" s="2">
        <v>0</v>
      </c>
      <c r="H77" s="2">
        <v>0</v>
      </c>
      <c r="I77" s="2">
        <v>32480</v>
      </c>
      <c r="J77" s="100">
        <v>47180</v>
      </c>
      <c r="K77" s="2">
        <v>31820</v>
      </c>
      <c r="L77" s="2">
        <v>42111</v>
      </c>
    </row>
    <row r="78" spans="1:12" x14ac:dyDescent="0.25">
      <c r="A78" t="s">
        <v>98</v>
      </c>
      <c r="C78" t="s">
        <v>48</v>
      </c>
      <c r="D78" t="s">
        <v>15</v>
      </c>
      <c r="E78" s="2">
        <v>28910</v>
      </c>
      <c r="F78" s="2">
        <v>-280</v>
      </c>
      <c r="G78" s="2">
        <v>0</v>
      </c>
      <c r="H78" s="2">
        <v>-10100</v>
      </c>
      <c r="I78" s="2">
        <v>18530</v>
      </c>
      <c r="J78" s="100">
        <v>18530</v>
      </c>
      <c r="K78" s="2">
        <v>18180</v>
      </c>
      <c r="L78" s="2">
        <v>18180</v>
      </c>
    </row>
    <row r="79" spans="1:12" x14ac:dyDescent="0.25">
      <c r="A79" t="s">
        <v>99</v>
      </c>
      <c r="C79" t="s">
        <v>48</v>
      </c>
      <c r="D79" t="s">
        <v>18</v>
      </c>
      <c r="E79" s="2">
        <v>34630</v>
      </c>
      <c r="F79" s="2">
        <v>-330</v>
      </c>
      <c r="G79" s="2">
        <v>0</v>
      </c>
      <c r="H79" s="2">
        <v>-5080</v>
      </c>
      <c r="I79" s="2">
        <v>29220</v>
      </c>
      <c r="J79" s="100">
        <v>29220</v>
      </c>
      <c r="K79" s="2">
        <v>28660</v>
      </c>
      <c r="L79" s="2">
        <v>28660</v>
      </c>
    </row>
    <row r="80" spans="1:12" x14ac:dyDescent="0.25">
      <c r="A80" t="s">
        <v>100</v>
      </c>
      <c r="C80" t="s">
        <v>48</v>
      </c>
      <c r="D80" t="s">
        <v>15</v>
      </c>
      <c r="E80" s="2">
        <v>118070</v>
      </c>
      <c r="F80" s="2">
        <v>-1140</v>
      </c>
      <c r="G80" s="2">
        <v>0</v>
      </c>
      <c r="H80" s="2">
        <v>9120</v>
      </c>
      <c r="I80" s="2">
        <v>126050</v>
      </c>
      <c r="J80" s="100">
        <v>126050</v>
      </c>
      <c r="K80" s="2">
        <v>123650</v>
      </c>
      <c r="L80" s="2">
        <v>123650</v>
      </c>
    </row>
    <row r="81" spans="1:12" x14ac:dyDescent="0.25">
      <c r="A81" t="s">
        <v>101</v>
      </c>
      <c r="C81" t="s">
        <v>48</v>
      </c>
      <c r="D81" t="s">
        <v>15</v>
      </c>
      <c r="E81" s="2">
        <v>101290</v>
      </c>
      <c r="F81" s="2">
        <v>-980</v>
      </c>
      <c r="G81" s="2">
        <v>0</v>
      </c>
      <c r="H81" s="2">
        <v>19360</v>
      </c>
      <c r="I81" s="2">
        <v>119670</v>
      </c>
      <c r="J81" s="100">
        <v>119670</v>
      </c>
      <c r="K81" s="2">
        <v>117400</v>
      </c>
      <c r="L81" s="2">
        <v>117400</v>
      </c>
    </row>
    <row r="82" spans="1:12" x14ac:dyDescent="0.25">
      <c r="A82" t="s">
        <v>102</v>
      </c>
      <c r="C82" t="s">
        <v>48</v>
      </c>
      <c r="D82" t="s">
        <v>15</v>
      </c>
      <c r="E82" s="2">
        <v>48700</v>
      </c>
      <c r="F82" s="2">
        <v>-470</v>
      </c>
      <c r="G82" s="2">
        <v>0</v>
      </c>
      <c r="H82" s="2">
        <v>-8680</v>
      </c>
      <c r="I82" s="2">
        <v>39550</v>
      </c>
      <c r="J82" s="100">
        <v>39550</v>
      </c>
      <c r="K82" s="2">
        <v>38800</v>
      </c>
      <c r="L82" s="2">
        <v>40800</v>
      </c>
    </row>
    <row r="83" spans="1:12" x14ac:dyDescent="0.25">
      <c r="A83" t="s">
        <v>103</v>
      </c>
      <c r="C83" t="s">
        <v>48</v>
      </c>
      <c r="D83" t="s">
        <v>15</v>
      </c>
      <c r="E83" s="2">
        <v>37560</v>
      </c>
      <c r="F83" s="2">
        <v>-360</v>
      </c>
      <c r="G83" s="2">
        <v>0</v>
      </c>
      <c r="H83" s="2">
        <v>-6320</v>
      </c>
      <c r="I83" s="2">
        <v>30880</v>
      </c>
      <c r="J83" s="100">
        <v>30880</v>
      </c>
      <c r="K83" s="2">
        <v>30290</v>
      </c>
      <c r="L83" s="2">
        <v>30290</v>
      </c>
    </row>
    <row r="84" spans="1:12" x14ac:dyDescent="0.25">
      <c r="A84" t="s">
        <v>104</v>
      </c>
      <c r="C84" t="s">
        <v>48</v>
      </c>
      <c r="D84" t="s">
        <v>15</v>
      </c>
      <c r="E84" s="2">
        <v>24030</v>
      </c>
      <c r="F84" s="2">
        <v>-230</v>
      </c>
      <c r="G84" s="2">
        <v>0</v>
      </c>
      <c r="H84" s="2">
        <v>-19770</v>
      </c>
      <c r="I84" s="2">
        <v>4030</v>
      </c>
      <c r="J84" s="100">
        <v>4030</v>
      </c>
      <c r="K84" s="2">
        <v>3950</v>
      </c>
      <c r="L84" s="2">
        <v>3950</v>
      </c>
    </row>
    <row r="85" spans="1:12" x14ac:dyDescent="0.25">
      <c r="A85" t="s">
        <v>105</v>
      </c>
      <c r="C85" t="s">
        <v>48</v>
      </c>
      <c r="D85" t="s">
        <v>15</v>
      </c>
      <c r="E85" s="2">
        <v>86390</v>
      </c>
      <c r="F85" s="2">
        <v>-830</v>
      </c>
      <c r="G85" s="2">
        <v>0</v>
      </c>
      <c r="H85" s="2">
        <v>20200</v>
      </c>
      <c r="I85" s="2">
        <v>105760</v>
      </c>
      <c r="J85" s="100">
        <v>105760</v>
      </c>
      <c r="K85" s="2">
        <v>103750</v>
      </c>
      <c r="L85" s="2">
        <v>103750</v>
      </c>
    </row>
    <row r="86" spans="1:12" x14ac:dyDescent="0.25">
      <c r="A86" t="s">
        <v>106</v>
      </c>
      <c r="C86" t="s">
        <v>48</v>
      </c>
      <c r="D86" t="s">
        <v>15</v>
      </c>
      <c r="E86" s="2">
        <v>32930</v>
      </c>
      <c r="F86" s="2">
        <v>-320</v>
      </c>
      <c r="G86" s="2">
        <v>0</v>
      </c>
      <c r="H86" s="2">
        <v>-12940</v>
      </c>
      <c r="I86" s="2">
        <v>19670</v>
      </c>
      <c r="J86" s="100">
        <v>19670</v>
      </c>
      <c r="K86" s="2">
        <v>19300</v>
      </c>
      <c r="L86" s="2">
        <v>22460</v>
      </c>
    </row>
    <row r="87" spans="1:12" x14ac:dyDescent="0.25">
      <c r="A87" t="s">
        <v>306</v>
      </c>
      <c r="B87" t="s">
        <v>97</v>
      </c>
      <c r="C87" t="s">
        <v>48</v>
      </c>
      <c r="D87" t="s">
        <v>15</v>
      </c>
      <c r="E87" s="2">
        <v>0</v>
      </c>
      <c r="F87" s="2">
        <v>0</v>
      </c>
      <c r="G87" s="2">
        <v>0</v>
      </c>
      <c r="H87" s="2">
        <v>0</v>
      </c>
      <c r="I87" s="2">
        <v>0</v>
      </c>
      <c r="J87" s="100">
        <v>60656</v>
      </c>
      <c r="K87" s="2">
        <v>0</v>
      </c>
      <c r="L87" s="2" t="s">
        <v>19</v>
      </c>
    </row>
    <row r="88" spans="1:12" x14ac:dyDescent="0.25">
      <c r="A88" t="s">
        <v>107</v>
      </c>
      <c r="C88" t="s">
        <v>108</v>
      </c>
      <c r="D88" t="s">
        <v>109</v>
      </c>
      <c r="E88" s="2">
        <v>56400</v>
      </c>
      <c r="F88" s="2">
        <v>-7120</v>
      </c>
      <c r="G88" s="2">
        <v>0</v>
      </c>
      <c r="H88" s="2">
        <v>5790</v>
      </c>
      <c r="I88" s="2">
        <v>55070</v>
      </c>
      <c r="J88" s="100">
        <v>58910</v>
      </c>
      <c r="K88" s="2">
        <v>54030</v>
      </c>
      <c r="L88" s="2">
        <v>54030</v>
      </c>
    </row>
    <row r="89" spans="1:12" x14ac:dyDescent="0.25">
      <c r="A89" t="s">
        <v>110</v>
      </c>
      <c r="C89" t="s">
        <v>108</v>
      </c>
      <c r="D89" t="s">
        <v>109</v>
      </c>
      <c r="E89" s="2">
        <v>43980</v>
      </c>
      <c r="F89" s="2">
        <v>-5550</v>
      </c>
      <c r="G89" s="2">
        <v>0</v>
      </c>
      <c r="H89" s="2">
        <v>-11190</v>
      </c>
      <c r="I89" s="2">
        <v>27240</v>
      </c>
      <c r="J89" s="100">
        <v>27240</v>
      </c>
      <c r="K89" s="2">
        <v>26730</v>
      </c>
      <c r="L89" s="2">
        <v>26730</v>
      </c>
    </row>
    <row r="90" spans="1:12" x14ac:dyDescent="0.25">
      <c r="A90" t="s">
        <v>111</v>
      </c>
      <c r="C90" t="s">
        <v>108</v>
      </c>
      <c r="D90" t="s">
        <v>15</v>
      </c>
      <c r="E90" s="2">
        <v>67560</v>
      </c>
      <c r="F90" s="2">
        <v>-8530</v>
      </c>
      <c r="G90" s="2">
        <v>0</v>
      </c>
      <c r="H90" s="2">
        <v>9400</v>
      </c>
      <c r="I90" s="2">
        <v>68430</v>
      </c>
      <c r="J90" s="100">
        <v>68430</v>
      </c>
      <c r="K90" s="2">
        <v>67140</v>
      </c>
      <c r="L90" s="2">
        <v>67140</v>
      </c>
    </row>
    <row r="91" spans="1:12" x14ac:dyDescent="0.25">
      <c r="A91" t="s">
        <v>112</v>
      </c>
      <c r="C91" t="s">
        <v>108</v>
      </c>
      <c r="D91" t="s">
        <v>109</v>
      </c>
      <c r="E91" s="2">
        <v>44550</v>
      </c>
      <c r="F91" s="2">
        <v>-5620</v>
      </c>
      <c r="G91" s="2">
        <v>0</v>
      </c>
      <c r="H91" s="2">
        <v>-10450</v>
      </c>
      <c r="I91" s="2">
        <v>28480</v>
      </c>
      <c r="J91" s="100">
        <v>32280</v>
      </c>
      <c r="K91" s="2">
        <v>27940</v>
      </c>
      <c r="L91" s="2">
        <v>27940</v>
      </c>
    </row>
    <row r="92" spans="1:12" x14ac:dyDescent="0.25">
      <c r="A92" t="s">
        <v>113</v>
      </c>
      <c r="C92" t="s">
        <v>108</v>
      </c>
      <c r="D92" t="s">
        <v>304</v>
      </c>
      <c r="E92" s="2">
        <v>54890</v>
      </c>
      <c r="F92" s="2">
        <v>-6930</v>
      </c>
      <c r="G92" s="2">
        <v>0</v>
      </c>
      <c r="H92" s="2">
        <v>-4580</v>
      </c>
      <c r="I92" s="2">
        <v>43380</v>
      </c>
      <c r="J92" s="100">
        <v>43380</v>
      </c>
      <c r="K92" s="2">
        <v>42560</v>
      </c>
      <c r="L92" s="2">
        <v>42560</v>
      </c>
    </row>
    <row r="93" spans="1:12" x14ac:dyDescent="0.25">
      <c r="A93" t="s">
        <v>114</v>
      </c>
      <c r="C93" t="s">
        <v>108</v>
      </c>
      <c r="D93" t="s">
        <v>304</v>
      </c>
      <c r="E93" s="2">
        <v>58230</v>
      </c>
      <c r="F93" s="2">
        <v>-7350</v>
      </c>
      <c r="G93" s="2">
        <v>0</v>
      </c>
      <c r="H93" s="2">
        <v>2640</v>
      </c>
      <c r="I93" s="2">
        <v>53520</v>
      </c>
      <c r="J93" s="100">
        <v>53520</v>
      </c>
      <c r="K93" s="2">
        <v>52510</v>
      </c>
      <c r="L93" s="2">
        <v>52510</v>
      </c>
    </row>
    <row r="94" spans="1:12" x14ac:dyDescent="0.25">
      <c r="A94" t="s">
        <v>115</v>
      </c>
      <c r="C94" t="s">
        <v>108</v>
      </c>
      <c r="D94" t="s">
        <v>304</v>
      </c>
      <c r="E94" s="2">
        <v>56790</v>
      </c>
      <c r="F94" s="2">
        <v>-7170</v>
      </c>
      <c r="G94" s="2">
        <v>0</v>
      </c>
      <c r="H94" s="2">
        <v>6990</v>
      </c>
      <c r="I94" s="2">
        <v>56610</v>
      </c>
      <c r="J94" s="100">
        <v>56610</v>
      </c>
      <c r="K94" s="2">
        <v>55550</v>
      </c>
      <c r="L94" s="2">
        <v>55550</v>
      </c>
    </row>
    <row r="95" spans="1:12" x14ac:dyDescent="0.25">
      <c r="A95" t="s">
        <v>116</v>
      </c>
      <c r="C95" t="s">
        <v>108</v>
      </c>
      <c r="D95" t="s">
        <v>304</v>
      </c>
      <c r="E95" s="2">
        <v>52100</v>
      </c>
      <c r="F95" s="2">
        <v>-6580</v>
      </c>
      <c r="G95" s="2">
        <v>0</v>
      </c>
      <c r="H95" s="2">
        <v>-2780</v>
      </c>
      <c r="I95" s="2">
        <v>42740</v>
      </c>
      <c r="J95" s="100">
        <v>42740</v>
      </c>
      <c r="K95" s="2">
        <v>41940</v>
      </c>
      <c r="L95" s="2">
        <v>41940</v>
      </c>
    </row>
    <row r="96" spans="1:12" x14ac:dyDescent="0.25">
      <c r="A96" t="s">
        <v>117</v>
      </c>
      <c r="C96" t="s">
        <v>108</v>
      </c>
      <c r="D96" t="s">
        <v>15</v>
      </c>
      <c r="E96" s="2">
        <v>60510</v>
      </c>
      <c r="F96" s="2">
        <v>-7640</v>
      </c>
      <c r="G96" s="2">
        <v>0</v>
      </c>
      <c r="H96" s="2">
        <v>12560</v>
      </c>
      <c r="I96" s="2">
        <v>65430</v>
      </c>
      <c r="J96" s="100">
        <v>65430</v>
      </c>
      <c r="K96" s="2">
        <v>64200</v>
      </c>
      <c r="L96" s="2">
        <v>64200</v>
      </c>
    </row>
    <row r="97" spans="1:12" x14ac:dyDescent="0.25">
      <c r="A97" t="s">
        <v>119</v>
      </c>
      <c r="C97" t="s">
        <v>108</v>
      </c>
      <c r="D97" t="s">
        <v>15</v>
      </c>
      <c r="E97" s="2">
        <v>44910</v>
      </c>
      <c r="F97" s="2">
        <v>-5670</v>
      </c>
      <c r="G97" s="2">
        <v>0</v>
      </c>
      <c r="H97" s="2">
        <v>-820</v>
      </c>
      <c r="I97" s="2">
        <v>38420</v>
      </c>
      <c r="J97" s="100">
        <v>38420</v>
      </c>
      <c r="K97" s="2">
        <v>37700</v>
      </c>
      <c r="L97" s="2">
        <v>37700</v>
      </c>
    </row>
    <row r="98" spans="1:12" x14ac:dyDescent="0.25">
      <c r="A98" t="s">
        <v>118</v>
      </c>
      <c r="C98" t="s">
        <v>108</v>
      </c>
      <c r="D98" t="s">
        <v>15</v>
      </c>
      <c r="E98" s="2">
        <v>61260</v>
      </c>
      <c r="F98" s="2">
        <v>-7730</v>
      </c>
      <c r="G98" s="2">
        <v>0</v>
      </c>
      <c r="H98" s="2">
        <v>12050</v>
      </c>
      <c r="I98" s="2">
        <v>65580</v>
      </c>
      <c r="J98" s="100">
        <v>65580</v>
      </c>
      <c r="K98" s="2">
        <v>64350</v>
      </c>
      <c r="L98" s="2">
        <v>64350</v>
      </c>
    </row>
    <row r="99" spans="1:12" x14ac:dyDescent="0.25">
      <c r="A99" t="s">
        <v>120</v>
      </c>
      <c r="C99" t="s">
        <v>108</v>
      </c>
      <c r="D99" t="s">
        <v>18</v>
      </c>
      <c r="E99" s="2">
        <v>51040</v>
      </c>
      <c r="F99" s="2">
        <v>-6440</v>
      </c>
      <c r="G99" s="2">
        <v>0</v>
      </c>
      <c r="H99" s="2">
        <v>-12220</v>
      </c>
      <c r="I99" s="2">
        <v>32380</v>
      </c>
      <c r="J99" s="100">
        <v>32380</v>
      </c>
      <c r="K99" s="2">
        <v>31770</v>
      </c>
      <c r="L99" s="2">
        <v>31770</v>
      </c>
    </row>
    <row r="100" spans="1:12" x14ac:dyDescent="0.25">
      <c r="A100" t="s">
        <v>122</v>
      </c>
      <c r="C100" t="s">
        <v>108</v>
      </c>
      <c r="D100" t="s">
        <v>18</v>
      </c>
      <c r="E100" s="2">
        <v>48080</v>
      </c>
      <c r="F100" s="2">
        <v>-6070</v>
      </c>
      <c r="G100" s="2">
        <v>0</v>
      </c>
      <c r="H100" s="2">
        <v>-10100</v>
      </c>
      <c r="I100" s="2">
        <v>31910</v>
      </c>
      <c r="J100" s="100">
        <v>31910</v>
      </c>
      <c r="K100" s="2">
        <v>31310</v>
      </c>
      <c r="L100" s="2">
        <v>31310</v>
      </c>
    </row>
    <row r="101" spans="1:12" x14ac:dyDescent="0.25">
      <c r="A101" t="s">
        <v>123</v>
      </c>
      <c r="C101" t="s">
        <v>108</v>
      </c>
      <c r="D101" t="s">
        <v>15</v>
      </c>
      <c r="E101" s="2">
        <v>69750</v>
      </c>
      <c r="F101" s="2">
        <v>-8800</v>
      </c>
      <c r="G101" s="2">
        <v>0</v>
      </c>
      <c r="H101" s="2">
        <v>15970</v>
      </c>
      <c r="I101" s="2">
        <v>76920</v>
      </c>
      <c r="J101" s="100">
        <v>76920</v>
      </c>
      <c r="K101" s="2">
        <v>75470</v>
      </c>
      <c r="L101" s="2">
        <v>75470</v>
      </c>
    </row>
    <row r="102" spans="1:12" x14ac:dyDescent="0.25">
      <c r="A102" t="s">
        <v>124</v>
      </c>
      <c r="C102" t="s">
        <v>108</v>
      </c>
      <c r="D102" t="s">
        <v>15</v>
      </c>
      <c r="E102" s="2">
        <v>60660</v>
      </c>
      <c r="F102" s="2">
        <v>-7660</v>
      </c>
      <c r="G102" s="2">
        <v>0</v>
      </c>
      <c r="H102" s="2">
        <v>11870</v>
      </c>
      <c r="I102" s="2">
        <v>64870</v>
      </c>
      <c r="J102" s="100">
        <v>64870</v>
      </c>
      <c r="K102" s="2">
        <v>63650</v>
      </c>
      <c r="L102" s="2">
        <v>63650</v>
      </c>
    </row>
    <row r="103" spans="1:12" x14ac:dyDescent="0.25">
      <c r="A103" t="s">
        <v>126</v>
      </c>
      <c r="C103" t="s">
        <v>108</v>
      </c>
      <c r="D103" t="s">
        <v>18</v>
      </c>
      <c r="E103" s="2">
        <v>49310</v>
      </c>
      <c r="F103" s="2">
        <v>-6220</v>
      </c>
      <c r="G103" s="2">
        <v>0</v>
      </c>
      <c r="H103" s="2">
        <v>-6810</v>
      </c>
      <c r="I103" s="2">
        <v>36280</v>
      </c>
      <c r="J103" s="100">
        <v>36280</v>
      </c>
      <c r="K103" s="2">
        <v>35600</v>
      </c>
      <c r="L103" s="2">
        <v>35600</v>
      </c>
    </row>
    <row r="104" spans="1:12" x14ac:dyDescent="0.25">
      <c r="A104" t="s">
        <v>127</v>
      </c>
      <c r="C104" t="s">
        <v>108</v>
      </c>
      <c r="D104" t="s">
        <v>15</v>
      </c>
      <c r="E104" s="2">
        <v>43660</v>
      </c>
      <c r="F104" s="2">
        <v>-5510</v>
      </c>
      <c r="G104" s="2">
        <v>0</v>
      </c>
      <c r="H104" s="2">
        <v>-12070</v>
      </c>
      <c r="I104" s="2">
        <v>26080</v>
      </c>
      <c r="J104" s="100">
        <v>26080</v>
      </c>
      <c r="K104" s="2">
        <v>25590</v>
      </c>
      <c r="L104" s="2">
        <v>25590</v>
      </c>
    </row>
    <row r="105" spans="1:12" x14ac:dyDescent="0.25">
      <c r="A105" t="s">
        <v>125</v>
      </c>
      <c r="B105" t="s">
        <v>307</v>
      </c>
      <c r="C105" t="s">
        <v>108</v>
      </c>
      <c r="D105" t="s">
        <v>18</v>
      </c>
      <c r="E105" s="2">
        <v>38000</v>
      </c>
      <c r="F105" s="2">
        <v>330</v>
      </c>
      <c r="G105" s="2">
        <v>0</v>
      </c>
      <c r="H105" s="2"/>
      <c r="I105" s="2">
        <v>38330</v>
      </c>
      <c r="J105" s="100">
        <v>38330</v>
      </c>
      <c r="K105" s="2">
        <v>0</v>
      </c>
      <c r="L105" s="2">
        <v>45000</v>
      </c>
    </row>
    <row r="106" spans="1:12" x14ac:dyDescent="0.25">
      <c r="A106" t="s">
        <v>128</v>
      </c>
      <c r="C106" t="s">
        <v>108</v>
      </c>
      <c r="D106" t="s">
        <v>109</v>
      </c>
      <c r="E106" s="2">
        <v>56190</v>
      </c>
      <c r="F106" s="2">
        <v>-7090</v>
      </c>
      <c r="G106" s="2">
        <v>0</v>
      </c>
      <c r="H106" s="2">
        <v>5100</v>
      </c>
      <c r="I106" s="2">
        <v>54200</v>
      </c>
      <c r="J106" s="100">
        <v>54200</v>
      </c>
      <c r="K106" s="2">
        <v>53180</v>
      </c>
      <c r="L106" s="2">
        <v>53180</v>
      </c>
    </row>
    <row r="107" spans="1:12" x14ac:dyDescent="0.25">
      <c r="A107" t="s">
        <v>129</v>
      </c>
      <c r="C107" t="s">
        <v>108</v>
      </c>
      <c r="D107" t="s">
        <v>15</v>
      </c>
      <c r="E107" s="2">
        <v>43550</v>
      </c>
      <c r="F107" s="2">
        <v>-5500</v>
      </c>
      <c r="G107" s="2">
        <v>0</v>
      </c>
      <c r="H107" s="2">
        <v>-11350</v>
      </c>
      <c r="I107" s="2">
        <v>26700</v>
      </c>
      <c r="J107" s="100">
        <v>26700</v>
      </c>
      <c r="K107" s="2">
        <v>26200</v>
      </c>
      <c r="L107" s="2">
        <v>26200</v>
      </c>
    </row>
    <row r="108" spans="1:12" x14ac:dyDescent="0.25">
      <c r="A108" t="s">
        <v>130</v>
      </c>
      <c r="C108" t="s">
        <v>131</v>
      </c>
      <c r="D108" t="s">
        <v>15</v>
      </c>
      <c r="E108" s="2">
        <v>420080</v>
      </c>
      <c r="F108" s="2">
        <v>10550</v>
      </c>
      <c r="G108" s="2">
        <v>109050</v>
      </c>
      <c r="H108" s="2">
        <v>-2800</v>
      </c>
      <c r="I108" s="2">
        <v>536880</v>
      </c>
      <c r="J108" s="100">
        <v>545380</v>
      </c>
      <c r="K108" s="2">
        <v>526810</v>
      </c>
      <c r="L108" s="2">
        <v>526810</v>
      </c>
    </row>
    <row r="109" spans="1:12" x14ac:dyDescent="0.25">
      <c r="A109" t="s">
        <v>132</v>
      </c>
      <c r="B109" t="s">
        <v>133</v>
      </c>
      <c r="C109" t="s">
        <v>131</v>
      </c>
      <c r="D109" t="s">
        <v>15</v>
      </c>
      <c r="E109" s="2">
        <v>0</v>
      </c>
      <c r="F109" s="2">
        <v>0</v>
      </c>
      <c r="G109" s="2">
        <v>0</v>
      </c>
      <c r="H109" s="2">
        <v>0</v>
      </c>
      <c r="I109" s="2">
        <v>0</v>
      </c>
      <c r="J109" s="100">
        <v>10190</v>
      </c>
      <c r="K109" s="2">
        <v>0</v>
      </c>
      <c r="L109" s="2">
        <v>10000</v>
      </c>
    </row>
    <row r="110" spans="1:12" x14ac:dyDescent="0.25">
      <c r="A110" t="s">
        <v>134</v>
      </c>
      <c r="C110" t="s">
        <v>131</v>
      </c>
      <c r="D110" t="s">
        <v>15</v>
      </c>
      <c r="E110" s="2">
        <v>37060</v>
      </c>
      <c r="F110" s="2">
        <v>930</v>
      </c>
      <c r="G110" s="2">
        <v>7110</v>
      </c>
      <c r="H110" s="2">
        <v>-11100</v>
      </c>
      <c r="I110" s="2">
        <v>34000</v>
      </c>
      <c r="J110" s="100">
        <v>44100</v>
      </c>
      <c r="K110" s="2">
        <v>33360</v>
      </c>
      <c r="L110" s="2">
        <v>33360</v>
      </c>
    </row>
    <row r="111" spans="1:12" x14ac:dyDescent="0.25">
      <c r="A111" t="s">
        <v>135</v>
      </c>
      <c r="C111" t="s">
        <v>131</v>
      </c>
      <c r="D111" t="s">
        <v>26</v>
      </c>
      <c r="E111" s="2">
        <v>331540</v>
      </c>
      <c r="F111" s="2">
        <v>8330</v>
      </c>
      <c r="G111" s="2">
        <v>95980</v>
      </c>
      <c r="H111" s="2">
        <v>62510</v>
      </c>
      <c r="I111" s="2">
        <v>498360</v>
      </c>
      <c r="J111" s="100">
        <v>498360</v>
      </c>
      <c r="K111" s="2">
        <v>489020</v>
      </c>
      <c r="L111" s="2">
        <v>489020</v>
      </c>
    </row>
    <row r="112" spans="1:12" x14ac:dyDescent="0.25">
      <c r="A112" t="s">
        <v>136</v>
      </c>
      <c r="B112" t="s">
        <v>133</v>
      </c>
      <c r="C112" t="s">
        <v>131</v>
      </c>
      <c r="D112" t="s">
        <v>26</v>
      </c>
      <c r="E112" s="2">
        <v>0</v>
      </c>
      <c r="F112" s="2">
        <v>0</v>
      </c>
      <c r="G112" s="2">
        <v>0</v>
      </c>
      <c r="H112" s="2">
        <v>0</v>
      </c>
      <c r="I112" s="2">
        <v>0</v>
      </c>
      <c r="J112" s="100">
        <v>12960</v>
      </c>
      <c r="K112" s="2">
        <v>0</v>
      </c>
      <c r="L112" s="2">
        <v>12720</v>
      </c>
    </row>
    <row r="113" spans="1:12" x14ac:dyDescent="0.25">
      <c r="A113" t="s">
        <v>137</v>
      </c>
      <c r="C113" t="s">
        <v>131</v>
      </c>
      <c r="D113" t="s">
        <v>26</v>
      </c>
      <c r="E113" s="2">
        <v>36860</v>
      </c>
      <c r="F113" s="2">
        <v>930</v>
      </c>
      <c r="G113" s="2">
        <v>7080</v>
      </c>
      <c r="H113" s="2">
        <v>-10870</v>
      </c>
      <c r="I113" s="2">
        <v>34000</v>
      </c>
      <c r="J113" s="100">
        <v>38800</v>
      </c>
      <c r="K113" s="2">
        <v>33360</v>
      </c>
      <c r="L113" s="2">
        <v>35860</v>
      </c>
    </row>
    <row r="114" spans="1:12" x14ac:dyDescent="0.25">
      <c r="A114" t="s">
        <v>138</v>
      </c>
      <c r="C114" t="s">
        <v>131</v>
      </c>
      <c r="D114" t="s">
        <v>15</v>
      </c>
      <c r="E114" s="2">
        <v>253670</v>
      </c>
      <c r="F114" s="2">
        <v>6370</v>
      </c>
      <c r="G114" s="2">
        <v>63060</v>
      </c>
      <c r="H114" s="2">
        <v>-5240</v>
      </c>
      <c r="I114" s="2">
        <v>317860</v>
      </c>
      <c r="J114" s="100">
        <v>317860</v>
      </c>
      <c r="K114" s="2">
        <v>311900</v>
      </c>
      <c r="L114" s="2">
        <v>305900</v>
      </c>
    </row>
    <row r="115" spans="1:12" x14ac:dyDescent="0.25">
      <c r="A115" t="s">
        <v>139</v>
      </c>
      <c r="B115" t="s">
        <v>133</v>
      </c>
      <c r="C115" t="s">
        <v>131</v>
      </c>
      <c r="D115" t="s">
        <v>15</v>
      </c>
      <c r="E115" s="2">
        <v>0</v>
      </c>
      <c r="F115" s="2">
        <v>0</v>
      </c>
      <c r="G115" s="2">
        <v>0</v>
      </c>
      <c r="H115" s="2">
        <v>0</v>
      </c>
      <c r="I115" s="2">
        <v>0</v>
      </c>
      <c r="J115" s="100">
        <v>6000</v>
      </c>
      <c r="K115" s="2">
        <v>0</v>
      </c>
      <c r="L115" s="2">
        <v>6000</v>
      </c>
    </row>
    <row r="116" spans="1:12" x14ac:dyDescent="0.25">
      <c r="A116" t="s">
        <v>140</v>
      </c>
      <c r="C116" t="s">
        <v>131</v>
      </c>
      <c r="D116" t="s">
        <v>15</v>
      </c>
      <c r="E116" s="2">
        <v>36760</v>
      </c>
      <c r="F116" s="2">
        <v>920</v>
      </c>
      <c r="G116" s="2">
        <v>7060</v>
      </c>
      <c r="H116" s="2">
        <v>-10740</v>
      </c>
      <c r="I116" s="2">
        <v>34000</v>
      </c>
      <c r="J116" s="100">
        <v>34000</v>
      </c>
      <c r="K116" s="2">
        <v>33360</v>
      </c>
      <c r="L116" s="2">
        <v>33360</v>
      </c>
    </row>
    <row r="117" spans="1:12" x14ac:dyDescent="0.25">
      <c r="A117" t="s">
        <v>141</v>
      </c>
      <c r="C117" t="s">
        <v>131</v>
      </c>
      <c r="D117" t="s">
        <v>304</v>
      </c>
      <c r="E117" s="2">
        <v>262260</v>
      </c>
      <c r="F117" s="2">
        <v>6590</v>
      </c>
      <c r="G117" s="2">
        <v>60940</v>
      </c>
      <c r="H117" s="2">
        <v>1010</v>
      </c>
      <c r="I117" s="2">
        <v>330800</v>
      </c>
      <c r="J117" s="100">
        <v>330800</v>
      </c>
      <c r="K117" s="2">
        <v>324600</v>
      </c>
      <c r="L117" s="2">
        <v>324600</v>
      </c>
    </row>
    <row r="118" spans="1:12" x14ac:dyDescent="0.25">
      <c r="A118" t="s">
        <v>142</v>
      </c>
      <c r="B118" t="s">
        <v>133</v>
      </c>
      <c r="C118" t="s">
        <v>131</v>
      </c>
      <c r="D118" t="s">
        <v>304</v>
      </c>
      <c r="E118" s="2">
        <v>0</v>
      </c>
      <c r="F118" s="2">
        <v>0</v>
      </c>
      <c r="G118" s="2">
        <v>0</v>
      </c>
      <c r="H118" s="2">
        <v>0</v>
      </c>
      <c r="I118" s="2">
        <v>0</v>
      </c>
      <c r="J118" s="100">
        <v>9750</v>
      </c>
      <c r="K118" s="2">
        <v>0</v>
      </c>
      <c r="L118" s="2">
        <v>0</v>
      </c>
    </row>
    <row r="119" spans="1:12" x14ac:dyDescent="0.25">
      <c r="A119" t="s">
        <v>143</v>
      </c>
      <c r="C119" t="s">
        <v>131</v>
      </c>
      <c r="D119" t="s">
        <v>304</v>
      </c>
      <c r="E119" s="2">
        <v>36890</v>
      </c>
      <c r="F119" s="2">
        <v>930</v>
      </c>
      <c r="G119" s="2">
        <v>7080</v>
      </c>
      <c r="H119" s="2">
        <v>-10900</v>
      </c>
      <c r="I119" s="2">
        <v>34000</v>
      </c>
      <c r="J119" s="100">
        <v>34000</v>
      </c>
      <c r="K119" s="2">
        <v>33360</v>
      </c>
      <c r="L119" s="2">
        <v>33360</v>
      </c>
    </row>
    <row r="120" spans="1:12" x14ac:dyDescent="0.25">
      <c r="A120" t="s">
        <v>144</v>
      </c>
      <c r="C120" t="s">
        <v>131</v>
      </c>
      <c r="D120" t="s">
        <v>15</v>
      </c>
      <c r="E120" s="2">
        <v>22110</v>
      </c>
      <c r="F120" s="2">
        <v>560</v>
      </c>
      <c r="G120" s="2">
        <v>0</v>
      </c>
      <c r="H120" s="2">
        <v>-13160</v>
      </c>
      <c r="I120" s="2">
        <v>9510</v>
      </c>
      <c r="J120" s="100">
        <v>9510</v>
      </c>
      <c r="K120" s="2">
        <v>9330</v>
      </c>
      <c r="L120" s="2">
        <v>9330</v>
      </c>
    </row>
    <row r="121" spans="1:12" x14ac:dyDescent="0.25">
      <c r="A121" t="s">
        <v>145</v>
      </c>
      <c r="C121" t="s">
        <v>131</v>
      </c>
      <c r="D121" t="s">
        <v>18</v>
      </c>
      <c r="E121" s="2">
        <v>24440</v>
      </c>
      <c r="F121" s="2">
        <v>610</v>
      </c>
      <c r="G121" s="2">
        <v>0</v>
      </c>
      <c r="H121" s="2">
        <v>-15540</v>
      </c>
      <c r="I121" s="2">
        <v>9510</v>
      </c>
      <c r="J121" s="100">
        <v>9510</v>
      </c>
      <c r="K121" s="2">
        <v>9330</v>
      </c>
      <c r="L121" s="2">
        <v>9330</v>
      </c>
    </row>
    <row r="122" spans="1:12" x14ac:dyDescent="0.25">
      <c r="A122" t="s">
        <v>146</v>
      </c>
      <c r="C122" t="s">
        <v>131</v>
      </c>
      <c r="D122" t="s">
        <v>15</v>
      </c>
      <c r="E122" s="2">
        <v>442020</v>
      </c>
      <c r="F122" s="2">
        <v>11100</v>
      </c>
      <c r="G122" s="2">
        <v>150290</v>
      </c>
      <c r="H122" s="2">
        <v>133350</v>
      </c>
      <c r="I122" s="2">
        <v>736760</v>
      </c>
      <c r="J122" s="100">
        <v>757543</v>
      </c>
      <c r="K122" s="2">
        <v>722950</v>
      </c>
      <c r="L122" s="2">
        <v>722950</v>
      </c>
    </row>
    <row r="123" spans="1:12" x14ac:dyDescent="0.25">
      <c r="A123" t="s">
        <v>147</v>
      </c>
      <c r="B123" t="s">
        <v>133</v>
      </c>
      <c r="C123" t="s">
        <v>131</v>
      </c>
      <c r="D123" t="s">
        <v>15</v>
      </c>
      <c r="E123" s="2">
        <v>0</v>
      </c>
      <c r="F123" s="2">
        <v>0</v>
      </c>
      <c r="G123" s="2">
        <v>0</v>
      </c>
      <c r="H123" s="2">
        <v>0</v>
      </c>
      <c r="I123" s="2">
        <v>0</v>
      </c>
      <c r="J123" s="100">
        <v>9720</v>
      </c>
      <c r="K123" s="2">
        <v>0</v>
      </c>
      <c r="L123" s="2">
        <v>0</v>
      </c>
    </row>
    <row r="124" spans="1:12" x14ac:dyDescent="0.25">
      <c r="A124" t="s">
        <v>148</v>
      </c>
      <c r="C124" t="s">
        <v>131</v>
      </c>
      <c r="D124" t="s">
        <v>18</v>
      </c>
      <c r="E124" s="2">
        <v>36890</v>
      </c>
      <c r="F124" s="2">
        <v>930</v>
      </c>
      <c r="G124" s="2">
        <v>7080</v>
      </c>
      <c r="H124" s="2">
        <v>-10900</v>
      </c>
      <c r="I124" s="2">
        <v>34000</v>
      </c>
      <c r="J124" s="100">
        <v>34000</v>
      </c>
      <c r="K124" s="2">
        <v>33360</v>
      </c>
      <c r="L124" s="2">
        <v>33360</v>
      </c>
    </row>
    <row r="125" spans="1:12" x14ac:dyDescent="0.25">
      <c r="A125" t="s">
        <v>149</v>
      </c>
      <c r="C125" t="s">
        <v>131</v>
      </c>
      <c r="D125" t="s">
        <v>18</v>
      </c>
      <c r="E125" s="2">
        <v>231390</v>
      </c>
      <c r="F125" s="2">
        <v>5810</v>
      </c>
      <c r="G125" s="2">
        <v>50780</v>
      </c>
      <c r="H125" s="2">
        <v>-30010</v>
      </c>
      <c r="I125" s="2">
        <v>257970</v>
      </c>
      <c r="J125" s="100">
        <v>257970</v>
      </c>
      <c r="K125" s="2">
        <v>253130</v>
      </c>
      <c r="L125" s="2">
        <v>253130</v>
      </c>
    </row>
    <row r="126" spans="1:12" x14ac:dyDescent="0.25">
      <c r="A126" t="s">
        <v>150</v>
      </c>
      <c r="C126" t="s">
        <v>131</v>
      </c>
      <c r="D126" t="s">
        <v>15</v>
      </c>
      <c r="E126" s="2">
        <v>15270</v>
      </c>
      <c r="F126" s="2">
        <v>380</v>
      </c>
      <c r="G126" s="2">
        <v>0</v>
      </c>
      <c r="H126" s="2">
        <v>-13190</v>
      </c>
      <c r="I126" s="2">
        <v>2460</v>
      </c>
      <c r="J126" s="100">
        <v>2460</v>
      </c>
      <c r="K126" s="2">
        <v>2410</v>
      </c>
      <c r="L126" s="2">
        <v>2410</v>
      </c>
    </row>
    <row r="127" spans="1:12" x14ac:dyDescent="0.25">
      <c r="A127" t="s">
        <v>151</v>
      </c>
      <c r="C127" t="s">
        <v>131</v>
      </c>
      <c r="D127" t="s">
        <v>109</v>
      </c>
      <c r="E127" s="2">
        <v>19370</v>
      </c>
      <c r="F127" s="2">
        <v>490</v>
      </c>
      <c r="G127" s="2">
        <v>0</v>
      </c>
      <c r="H127" s="2">
        <v>-16070</v>
      </c>
      <c r="I127" s="2">
        <v>3790</v>
      </c>
      <c r="J127" s="100">
        <v>6935</v>
      </c>
      <c r="K127" s="2">
        <v>3720</v>
      </c>
      <c r="L127" s="2">
        <v>5540</v>
      </c>
    </row>
    <row r="128" spans="1:12" x14ac:dyDescent="0.25">
      <c r="A128" t="s">
        <v>152</v>
      </c>
      <c r="C128" t="s">
        <v>131</v>
      </c>
      <c r="D128" t="s">
        <v>15</v>
      </c>
      <c r="E128" s="2">
        <v>234720</v>
      </c>
      <c r="F128" s="2">
        <v>5900</v>
      </c>
      <c r="G128" s="2">
        <v>48340</v>
      </c>
      <c r="H128" s="2">
        <v>-30070</v>
      </c>
      <c r="I128" s="2">
        <v>258890</v>
      </c>
      <c r="J128" s="100">
        <v>258890</v>
      </c>
      <c r="K128" s="2">
        <v>254040</v>
      </c>
      <c r="L128" s="2">
        <v>254040</v>
      </c>
    </row>
    <row r="129" spans="1:12" x14ac:dyDescent="0.25">
      <c r="A129" t="s">
        <v>259</v>
      </c>
      <c r="C129" t="s">
        <v>131</v>
      </c>
      <c r="D129" t="s">
        <v>15</v>
      </c>
      <c r="E129" s="2">
        <v>36520</v>
      </c>
      <c r="F129" s="2">
        <v>920</v>
      </c>
      <c r="G129" s="2">
        <v>7010</v>
      </c>
      <c r="H129" s="2">
        <v>-10450</v>
      </c>
      <c r="I129" s="2">
        <v>34000</v>
      </c>
      <c r="J129" s="100">
        <v>34000</v>
      </c>
      <c r="K129" s="2">
        <v>33360</v>
      </c>
      <c r="L129" s="2">
        <v>33360</v>
      </c>
    </row>
    <row r="130" spans="1:12" x14ac:dyDescent="0.25">
      <c r="A130" t="s">
        <v>153</v>
      </c>
      <c r="C130" t="s">
        <v>131</v>
      </c>
      <c r="D130" t="s">
        <v>15</v>
      </c>
      <c r="E130" s="2">
        <v>295100</v>
      </c>
      <c r="F130" s="2">
        <v>7410</v>
      </c>
      <c r="G130" s="2">
        <v>75040</v>
      </c>
      <c r="H130" s="2">
        <v>43060</v>
      </c>
      <c r="I130" s="2">
        <v>420610</v>
      </c>
      <c r="J130" s="100">
        <v>420610</v>
      </c>
      <c r="K130" s="2">
        <v>412720</v>
      </c>
      <c r="L130" s="2">
        <v>412720</v>
      </c>
    </row>
    <row r="131" spans="1:12" x14ac:dyDescent="0.25">
      <c r="A131" t="s">
        <v>155</v>
      </c>
      <c r="C131" t="s">
        <v>131</v>
      </c>
      <c r="D131" t="s">
        <v>15</v>
      </c>
      <c r="E131" s="2">
        <v>37060</v>
      </c>
      <c r="F131" s="2">
        <v>930</v>
      </c>
      <c r="G131" s="2">
        <v>7110</v>
      </c>
      <c r="H131" s="2">
        <v>-11100</v>
      </c>
      <c r="I131" s="2">
        <v>34000</v>
      </c>
      <c r="J131" s="100">
        <v>34000</v>
      </c>
      <c r="K131" s="2">
        <v>33360</v>
      </c>
      <c r="L131" s="2">
        <v>33360</v>
      </c>
    </row>
    <row r="132" spans="1:12" x14ac:dyDescent="0.25">
      <c r="A132" t="s">
        <v>156</v>
      </c>
      <c r="C132" t="s">
        <v>131</v>
      </c>
      <c r="D132" t="s">
        <v>15</v>
      </c>
      <c r="E132" s="2">
        <v>48670</v>
      </c>
      <c r="F132" s="2">
        <v>1220</v>
      </c>
      <c r="G132" s="2">
        <v>0</v>
      </c>
      <c r="H132" s="2">
        <v>-17130</v>
      </c>
      <c r="I132" s="2">
        <v>32760</v>
      </c>
      <c r="J132" s="100">
        <v>32760</v>
      </c>
      <c r="K132" s="2">
        <v>32150</v>
      </c>
      <c r="L132" s="2">
        <v>32150</v>
      </c>
    </row>
    <row r="133" spans="1:12" x14ac:dyDescent="0.25">
      <c r="A133" t="s">
        <v>157</v>
      </c>
      <c r="C133" t="s">
        <v>131</v>
      </c>
      <c r="D133" t="s">
        <v>304</v>
      </c>
      <c r="E133" s="2">
        <v>21830</v>
      </c>
      <c r="F133" s="2">
        <v>550</v>
      </c>
      <c r="G133" s="2">
        <v>0</v>
      </c>
      <c r="H133" s="2">
        <v>-12880</v>
      </c>
      <c r="I133" s="2">
        <v>9500</v>
      </c>
      <c r="J133" s="100">
        <v>9500</v>
      </c>
      <c r="K133" s="2">
        <v>9320</v>
      </c>
      <c r="L133" s="2">
        <v>9320</v>
      </c>
    </row>
    <row r="134" spans="1:12" x14ac:dyDescent="0.25">
      <c r="A134" t="s">
        <v>158</v>
      </c>
      <c r="C134" t="s">
        <v>131</v>
      </c>
      <c r="D134" t="s">
        <v>15</v>
      </c>
      <c r="E134" s="2">
        <v>317280</v>
      </c>
      <c r="F134" s="2">
        <v>7970</v>
      </c>
      <c r="G134" s="2">
        <v>79360</v>
      </c>
      <c r="H134" s="2">
        <v>48240</v>
      </c>
      <c r="I134" s="2">
        <v>452850</v>
      </c>
      <c r="J134" s="100">
        <v>459103</v>
      </c>
      <c r="K134" s="2">
        <v>444360</v>
      </c>
      <c r="L134" s="2">
        <v>444360</v>
      </c>
    </row>
    <row r="135" spans="1:12" x14ac:dyDescent="0.25">
      <c r="A135" t="s">
        <v>159</v>
      </c>
      <c r="B135" t="s">
        <v>133</v>
      </c>
      <c r="C135" t="s">
        <v>131</v>
      </c>
      <c r="D135" t="s">
        <v>15</v>
      </c>
      <c r="E135" s="2">
        <v>0</v>
      </c>
      <c r="F135" s="2">
        <v>0</v>
      </c>
      <c r="G135" s="2">
        <v>0</v>
      </c>
      <c r="H135" s="2">
        <v>0</v>
      </c>
      <c r="I135" s="2">
        <v>0</v>
      </c>
      <c r="J135" s="100">
        <v>8100</v>
      </c>
      <c r="K135" s="2">
        <v>0</v>
      </c>
      <c r="L135" s="2">
        <v>7500</v>
      </c>
    </row>
    <row r="136" spans="1:12" x14ac:dyDescent="0.25">
      <c r="A136" t="s">
        <v>160</v>
      </c>
      <c r="C136" t="s">
        <v>131</v>
      </c>
      <c r="D136" t="s">
        <v>15</v>
      </c>
      <c r="E136" s="2">
        <v>37380</v>
      </c>
      <c r="F136" s="2">
        <v>940</v>
      </c>
      <c r="G136" s="2">
        <v>7180</v>
      </c>
      <c r="H136" s="2">
        <v>-11500</v>
      </c>
      <c r="I136" s="2">
        <v>34000</v>
      </c>
      <c r="J136" s="100">
        <v>34000</v>
      </c>
      <c r="K136" s="2">
        <v>33360</v>
      </c>
      <c r="L136" s="2">
        <v>33360</v>
      </c>
    </row>
    <row r="137" spans="1:12" x14ac:dyDescent="0.25">
      <c r="A137" t="s">
        <v>161</v>
      </c>
      <c r="C137" t="s">
        <v>131</v>
      </c>
      <c r="D137" t="s">
        <v>15</v>
      </c>
      <c r="E137" s="2">
        <v>266410</v>
      </c>
      <c r="F137" s="2">
        <v>6690</v>
      </c>
      <c r="G137" s="2">
        <v>66220</v>
      </c>
      <c r="H137" s="2">
        <v>23090</v>
      </c>
      <c r="I137" s="2">
        <v>362410</v>
      </c>
      <c r="J137" s="100">
        <v>362410</v>
      </c>
      <c r="K137" s="2">
        <v>355620</v>
      </c>
      <c r="L137" s="2">
        <v>355620</v>
      </c>
    </row>
    <row r="138" spans="1:12" x14ac:dyDescent="0.25">
      <c r="A138" t="s">
        <v>162</v>
      </c>
      <c r="B138" t="s">
        <v>133</v>
      </c>
      <c r="C138" t="s">
        <v>131</v>
      </c>
      <c r="D138" t="s">
        <v>15</v>
      </c>
      <c r="E138" s="2">
        <v>0</v>
      </c>
      <c r="F138" s="2">
        <v>0</v>
      </c>
      <c r="G138" s="2">
        <v>0</v>
      </c>
      <c r="H138" s="2">
        <v>0</v>
      </c>
      <c r="I138" s="2">
        <v>0</v>
      </c>
      <c r="J138" s="100">
        <v>1200</v>
      </c>
      <c r="K138" s="2">
        <v>0</v>
      </c>
      <c r="L138" s="2">
        <v>1200</v>
      </c>
    </row>
    <row r="139" spans="1:12" x14ac:dyDescent="0.25">
      <c r="A139" t="s">
        <v>163</v>
      </c>
      <c r="C139" t="s">
        <v>131</v>
      </c>
      <c r="D139" t="s">
        <v>15</v>
      </c>
      <c r="E139" s="2">
        <v>37080</v>
      </c>
      <c r="F139" s="2">
        <v>930</v>
      </c>
      <c r="G139" s="2">
        <v>7120</v>
      </c>
      <c r="H139" s="2">
        <v>-11130</v>
      </c>
      <c r="I139" s="2">
        <v>34000</v>
      </c>
      <c r="J139" s="100">
        <v>34000</v>
      </c>
      <c r="K139" s="2">
        <v>33360</v>
      </c>
      <c r="L139" s="2">
        <v>33360</v>
      </c>
    </row>
    <row r="140" spans="1:12" x14ac:dyDescent="0.25">
      <c r="A140" t="s">
        <v>164</v>
      </c>
      <c r="C140" t="s">
        <v>131</v>
      </c>
      <c r="D140" t="s">
        <v>304</v>
      </c>
      <c r="E140" s="2">
        <v>258030</v>
      </c>
      <c r="F140" s="2">
        <v>6480</v>
      </c>
      <c r="G140" s="2">
        <v>63020</v>
      </c>
      <c r="H140" s="2">
        <v>-1590</v>
      </c>
      <c r="I140" s="2">
        <v>325940</v>
      </c>
      <c r="J140" s="100">
        <v>325940</v>
      </c>
      <c r="K140" s="2">
        <v>319830</v>
      </c>
      <c r="L140" s="2">
        <v>319830</v>
      </c>
    </row>
    <row r="141" spans="1:12" x14ac:dyDescent="0.25">
      <c r="A141" t="s">
        <v>165</v>
      </c>
      <c r="B141" t="s">
        <v>133</v>
      </c>
      <c r="C141" t="s">
        <v>131</v>
      </c>
      <c r="D141" t="s">
        <v>304</v>
      </c>
      <c r="E141" s="2">
        <v>0</v>
      </c>
      <c r="F141" s="2">
        <v>0</v>
      </c>
      <c r="G141" s="2">
        <v>0</v>
      </c>
      <c r="H141" s="2">
        <v>0</v>
      </c>
      <c r="I141" s="2">
        <v>0</v>
      </c>
      <c r="J141" s="100">
        <v>0</v>
      </c>
      <c r="K141" s="2">
        <v>0</v>
      </c>
      <c r="L141" s="2">
        <v>0</v>
      </c>
    </row>
    <row r="142" spans="1:12" x14ac:dyDescent="0.25">
      <c r="A142" t="s">
        <v>166</v>
      </c>
      <c r="C142" t="s">
        <v>131</v>
      </c>
      <c r="D142" t="s">
        <v>304</v>
      </c>
      <c r="E142" s="2">
        <v>37400</v>
      </c>
      <c r="F142" s="2">
        <v>940</v>
      </c>
      <c r="G142" s="2">
        <v>7180</v>
      </c>
      <c r="H142" s="2">
        <v>-11520</v>
      </c>
      <c r="I142" s="2">
        <v>34000</v>
      </c>
      <c r="J142" s="100">
        <v>34000</v>
      </c>
      <c r="K142" s="2">
        <v>33360</v>
      </c>
      <c r="L142" s="2">
        <v>33360</v>
      </c>
    </row>
    <row r="143" spans="1:12" x14ac:dyDescent="0.25">
      <c r="A143" t="s">
        <v>167</v>
      </c>
      <c r="C143" t="s">
        <v>131</v>
      </c>
      <c r="D143" t="s">
        <v>15</v>
      </c>
      <c r="E143" s="2">
        <v>246840</v>
      </c>
      <c r="F143" s="2">
        <v>6200</v>
      </c>
      <c r="G143" s="2">
        <v>60760</v>
      </c>
      <c r="H143" s="2">
        <v>-520</v>
      </c>
      <c r="I143" s="2">
        <v>313280</v>
      </c>
      <c r="J143" s="100">
        <v>313820</v>
      </c>
      <c r="K143" s="2">
        <v>307410</v>
      </c>
      <c r="L143" s="2">
        <v>307410</v>
      </c>
    </row>
    <row r="144" spans="1:12" x14ac:dyDescent="0.25">
      <c r="A144" t="s">
        <v>168</v>
      </c>
      <c r="B144" t="s">
        <v>133</v>
      </c>
      <c r="C144" t="s">
        <v>131</v>
      </c>
      <c r="D144" t="s">
        <v>15</v>
      </c>
      <c r="E144" s="2">
        <v>0</v>
      </c>
      <c r="F144" s="2">
        <v>0</v>
      </c>
      <c r="G144" s="2">
        <v>0</v>
      </c>
      <c r="H144" s="2">
        <v>0</v>
      </c>
      <c r="I144" s="2">
        <v>0</v>
      </c>
      <c r="J144" s="100">
        <v>2000</v>
      </c>
      <c r="K144" s="2">
        <v>0</v>
      </c>
      <c r="L144" s="2">
        <v>1000</v>
      </c>
    </row>
    <row r="145" spans="1:12" x14ac:dyDescent="0.25">
      <c r="A145" t="s">
        <v>169</v>
      </c>
      <c r="C145" t="s">
        <v>131</v>
      </c>
      <c r="D145" t="s">
        <v>15</v>
      </c>
      <c r="E145" s="2">
        <v>36690</v>
      </c>
      <c r="F145" s="2">
        <v>920</v>
      </c>
      <c r="G145" s="2">
        <v>7040</v>
      </c>
      <c r="H145" s="2">
        <v>-10650</v>
      </c>
      <c r="I145" s="2">
        <v>34000</v>
      </c>
      <c r="J145" s="100">
        <v>34000</v>
      </c>
      <c r="K145" s="2">
        <v>33360</v>
      </c>
      <c r="L145" s="2">
        <v>33360</v>
      </c>
    </row>
    <row r="146" spans="1:12" x14ac:dyDescent="0.25">
      <c r="A146" t="s">
        <v>170</v>
      </c>
      <c r="C146" t="s">
        <v>131</v>
      </c>
      <c r="D146" t="s">
        <v>171</v>
      </c>
      <c r="E146" s="2">
        <v>241700</v>
      </c>
      <c r="F146" s="2">
        <v>6070</v>
      </c>
      <c r="G146" s="2">
        <v>58310</v>
      </c>
      <c r="H146" s="2">
        <v>-12590</v>
      </c>
      <c r="I146" s="2">
        <v>293490</v>
      </c>
      <c r="J146" s="100">
        <v>346290</v>
      </c>
      <c r="K146" s="2">
        <v>287990</v>
      </c>
      <c r="L146" s="2">
        <v>331518</v>
      </c>
    </row>
    <row r="147" spans="1:12" x14ac:dyDescent="0.25">
      <c r="A147" t="s">
        <v>173</v>
      </c>
      <c r="C147" t="s">
        <v>131</v>
      </c>
      <c r="D147" t="s">
        <v>171</v>
      </c>
      <c r="E147" s="2">
        <v>36910</v>
      </c>
      <c r="F147" s="2">
        <v>930</v>
      </c>
      <c r="G147" s="2">
        <v>7090</v>
      </c>
      <c r="H147" s="2">
        <v>-10930</v>
      </c>
      <c r="I147" s="2">
        <v>34000</v>
      </c>
      <c r="J147" s="100">
        <v>34000</v>
      </c>
      <c r="K147" s="2">
        <v>33360</v>
      </c>
      <c r="L147" s="2">
        <v>33360</v>
      </c>
    </row>
    <row r="148" spans="1:12" x14ac:dyDescent="0.25">
      <c r="A148" t="s">
        <v>174</v>
      </c>
      <c r="C148" t="s">
        <v>131</v>
      </c>
      <c r="D148" t="s">
        <v>15</v>
      </c>
      <c r="E148" s="2">
        <v>37580</v>
      </c>
      <c r="F148" s="2">
        <v>940</v>
      </c>
      <c r="G148" s="2">
        <v>7210</v>
      </c>
      <c r="H148" s="2">
        <v>-11730</v>
      </c>
      <c r="I148" s="2">
        <v>34000</v>
      </c>
      <c r="J148" s="100">
        <v>34000</v>
      </c>
      <c r="K148" s="2">
        <v>33360</v>
      </c>
      <c r="L148" s="2">
        <v>33360</v>
      </c>
    </row>
    <row r="149" spans="1:12" x14ac:dyDescent="0.25">
      <c r="A149" t="s">
        <v>175</v>
      </c>
      <c r="C149" t="s">
        <v>131</v>
      </c>
      <c r="D149" t="s">
        <v>15</v>
      </c>
      <c r="E149" s="2">
        <v>293630</v>
      </c>
      <c r="F149" s="2">
        <v>7370</v>
      </c>
      <c r="G149" s="2">
        <v>76280</v>
      </c>
      <c r="H149" s="2">
        <v>28840</v>
      </c>
      <c r="I149" s="2">
        <v>406120</v>
      </c>
      <c r="J149" s="100">
        <v>406120</v>
      </c>
      <c r="K149" s="2">
        <v>398510</v>
      </c>
      <c r="L149" s="2">
        <v>398510</v>
      </c>
    </row>
    <row r="150" spans="1:12" x14ac:dyDescent="0.25">
      <c r="A150" t="s">
        <v>176</v>
      </c>
      <c r="B150" t="s">
        <v>133</v>
      </c>
      <c r="C150" t="s">
        <v>131</v>
      </c>
      <c r="D150" t="s">
        <v>15</v>
      </c>
      <c r="E150" s="2">
        <v>0</v>
      </c>
      <c r="F150" s="2">
        <v>0</v>
      </c>
      <c r="G150" s="2">
        <v>0</v>
      </c>
      <c r="H150" s="2">
        <v>0</v>
      </c>
      <c r="I150" s="2">
        <v>0</v>
      </c>
      <c r="J150" s="100">
        <v>2600</v>
      </c>
      <c r="K150" s="2">
        <v>0</v>
      </c>
      <c r="L150" s="2">
        <v>2600</v>
      </c>
    </row>
    <row r="151" spans="1:12" x14ac:dyDescent="0.25">
      <c r="A151" t="s">
        <v>177</v>
      </c>
      <c r="C151" t="s">
        <v>131</v>
      </c>
      <c r="D151" t="s">
        <v>15</v>
      </c>
      <c r="E151" s="2">
        <v>37040</v>
      </c>
      <c r="F151" s="2">
        <v>930</v>
      </c>
      <c r="G151" s="2">
        <v>7110</v>
      </c>
      <c r="H151" s="2">
        <v>-11080</v>
      </c>
      <c r="I151" s="2">
        <v>34000</v>
      </c>
      <c r="J151" s="100">
        <v>34000</v>
      </c>
      <c r="K151" s="2">
        <v>33360</v>
      </c>
      <c r="L151" s="2">
        <v>33360</v>
      </c>
    </row>
    <row r="152" spans="1:12" x14ac:dyDescent="0.25">
      <c r="A152" t="s">
        <v>178</v>
      </c>
      <c r="C152" t="s">
        <v>131</v>
      </c>
      <c r="D152" t="s">
        <v>15</v>
      </c>
      <c r="E152" s="2">
        <v>58250</v>
      </c>
      <c r="F152" s="2">
        <v>1460</v>
      </c>
      <c r="G152" s="2">
        <v>0</v>
      </c>
      <c r="H152" s="2">
        <v>-27890</v>
      </c>
      <c r="I152" s="2">
        <v>31820</v>
      </c>
      <c r="J152" s="100">
        <v>31820</v>
      </c>
      <c r="K152" s="2">
        <v>31220</v>
      </c>
      <c r="L152" s="2">
        <v>31220</v>
      </c>
    </row>
    <row r="153" spans="1:12" x14ac:dyDescent="0.25">
      <c r="A153" t="s">
        <v>179</v>
      </c>
      <c r="C153" t="s">
        <v>131</v>
      </c>
      <c r="D153" t="s">
        <v>109</v>
      </c>
      <c r="E153" s="2">
        <v>394520</v>
      </c>
      <c r="F153" s="2">
        <v>9910</v>
      </c>
      <c r="G153" s="2">
        <v>122130</v>
      </c>
      <c r="H153" s="2">
        <v>136130</v>
      </c>
      <c r="I153" s="2">
        <v>662690</v>
      </c>
      <c r="J153" s="100">
        <v>715640</v>
      </c>
      <c r="K153" s="2">
        <v>650270</v>
      </c>
      <c r="L153" s="2">
        <v>687770</v>
      </c>
    </row>
    <row r="154" spans="1:12" x14ac:dyDescent="0.25">
      <c r="A154" t="s">
        <v>180</v>
      </c>
      <c r="B154" t="s">
        <v>133</v>
      </c>
      <c r="C154" t="s">
        <v>131</v>
      </c>
      <c r="D154" t="s">
        <v>109</v>
      </c>
      <c r="E154" s="2">
        <v>0</v>
      </c>
      <c r="F154" s="2">
        <v>0</v>
      </c>
      <c r="G154" s="2">
        <v>0</v>
      </c>
      <c r="H154" s="2">
        <v>0</v>
      </c>
      <c r="I154" s="2">
        <v>0</v>
      </c>
      <c r="J154" s="100">
        <v>12965</v>
      </c>
      <c r="K154" s="2">
        <v>0</v>
      </c>
      <c r="L154" s="2">
        <v>12720</v>
      </c>
    </row>
    <row r="155" spans="1:12" x14ac:dyDescent="0.25">
      <c r="A155" t="s">
        <v>181</v>
      </c>
      <c r="C155" t="s">
        <v>131</v>
      </c>
      <c r="D155" t="s">
        <v>109</v>
      </c>
      <c r="E155" s="2">
        <v>37950</v>
      </c>
      <c r="F155" s="2">
        <v>950</v>
      </c>
      <c r="G155" s="2">
        <v>7280</v>
      </c>
      <c r="H155" s="2">
        <v>-12180</v>
      </c>
      <c r="I155" s="2">
        <v>34000</v>
      </c>
      <c r="J155" s="100">
        <v>35900</v>
      </c>
      <c r="K155" s="2">
        <v>33360</v>
      </c>
      <c r="L155" s="2">
        <v>33360</v>
      </c>
    </row>
    <row r="156" spans="1:12" x14ac:dyDescent="0.25">
      <c r="A156" t="s">
        <v>182</v>
      </c>
      <c r="C156" t="s">
        <v>131</v>
      </c>
      <c r="D156" t="s">
        <v>109</v>
      </c>
      <c r="E156" s="2">
        <v>62880</v>
      </c>
      <c r="F156" s="2">
        <v>1580</v>
      </c>
      <c r="G156" s="2">
        <v>0</v>
      </c>
      <c r="H156" s="2">
        <v>-18830</v>
      </c>
      <c r="I156" s="2">
        <v>45630</v>
      </c>
      <c r="J156" s="100">
        <v>49290</v>
      </c>
      <c r="K156" s="2">
        <v>44770</v>
      </c>
      <c r="L156" s="2">
        <v>48370</v>
      </c>
    </row>
    <row r="157" spans="1:12" x14ac:dyDescent="0.25">
      <c r="A157" t="s">
        <v>183</v>
      </c>
      <c r="C157" t="s">
        <v>131</v>
      </c>
      <c r="D157" t="s">
        <v>171</v>
      </c>
      <c r="E157" s="2">
        <v>521550</v>
      </c>
      <c r="F157" s="2">
        <v>13100</v>
      </c>
      <c r="G157" s="2">
        <v>178950</v>
      </c>
      <c r="H157" s="2">
        <v>100730</v>
      </c>
      <c r="I157" s="2">
        <v>814330</v>
      </c>
      <c r="J157" s="100">
        <v>814330</v>
      </c>
      <c r="K157" s="2">
        <v>799060</v>
      </c>
      <c r="L157" s="2">
        <v>799060</v>
      </c>
    </row>
    <row r="158" spans="1:12" x14ac:dyDescent="0.25">
      <c r="A158" t="s">
        <v>184</v>
      </c>
      <c r="C158" t="s">
        <v>131</v>
      </c>
      <c r="D158" t="s">
        <v>171</v>
      </c>
      <c r="E158" s="2">
        <v>37510</v>
      </c>
      <c r="F158" s="2">
        <v>940</v>
      </c>
      <c r="G158" s="2">
        <v>7200</v>
      </c>
      <c r="H158" s="2">
        <v>-11650</v>
      </c>
      <c r="I158" s="2">
        <v>34000</v>
      </c>
      <c r="J158" s="100">
        <v>34000</v>
      </c>
      <c r="K158" s="2">
        <v>33360</v>
      </c>
      <c r="L158" s="2">
        <v>33360</v>
      </c>
    </row>
    <row r="159" spans="1:12" x14ac:dyDescent="0.25">
      <c r="A159" t="s">
        <v>185</v>
      </c>
      <c r="C159" t="s">
        <v>131</v>
      </c>
      <c r="D159" t="s">
        <v>171</v>
      </c>
      <c r="E159" s="2">
        <v>23520</v>
      </c>
      <c r="F159" s="2">
        <v>590</v>
      </c>
      <c r="G159" s="2">
        <v>0</v>
      </c>
      <c r="H159" s="2">
        <v>-13350</v>
      </c>
      <c r="I159" s="2">
        <v>10760</v>
      </c>
      <c r="J159" s="100">
        <v>10760</v>
      </c>
      <c r="K159" s="2">
        <v>10560</v>
      </c>
      <c r="L159" s="2">
        <v>10560</v>
      </c>
    </row>
    <row r="160" spans="1:12" x14ac:dyDescent="0.25">
      <c r="A160" t="s">
        <v>186</v>
      </c>
      <c r="C160" t="s">
        <v>131</v>
      </c>
      <c r="D160" t="s">
        <v>26</v>
      </c>
      <c r="E160" s="2">
        <v>20560</v>
      </c>
      <c r="F160" s="2">
        <v>520</v>
      </c>
      <c r="G160" s="2">
        <v>0</v>
      </c>
      <c r="H160" s="2">
        <v>-11570</v>
      </c>
      <c r="I160" s="2">
        <v>9510</v>
      </c>
      <c r="J160" s="100">
        <v>9510</v>
      </c>
      <c r="K160" s="2">
        <v>9330</v>
      </c>
      <c r="L160" s="2">
        <v>13650</v>
      </c>
    </row>
    <row r="161" spans="1:12" x14ac:dyDescent="0.25">
      <c r="A161" t="s">
        <v>187</v>
      </c>
      <c r="C161" t="s">
        <v>131</v>
      </c>
      <c r="D161" t="s">
        <v>15</v>
      </c>
      <c r="E161" s="2">
        <v>22050</v>
      </c>
      <c r="F161" s="2">
        <v>550</v>
      </c>
      <c r="G161" s="2">
        <v>0</v>
      </c>
      <c r="H161" s="2">
        <v>-13090</v>
      </c>
      <c r="I161" s="2">
        <v>9510</v>
      </c>
      <c r="J161" s="100">
        <v>9510</v>
      </c>
      <c r="K161" s="2">
        <v>9330</v>
      </c>
      <c r="L161" s="2">
        <v>9330</v>
      </c>
    </row>
    <row r="162" spans="1:12" x14ac:dyDescent="0.25">
      <c r="A162" t="s">
        <v>188</v>
      </c>
      <c r="C162" t="s">
        <v>131</v>
      </c>
      <c r="D162" t="s">
        <v>15</v>
      </c>
      <c r="E162" s="2">
        <v>344990</v>
      </c>
      <c r="F162" s="2">
        <v>8660</v>
      </c>
      <c r="G162" s="2">
        <v>95420</v>
      </c>
      <c r="H162" s="2">
        <v>84090</v>
      </c>
      <c r="I162" s="2">
        <v>533160</v>
      </c>
      <c r="J162" s="100">
        <v>533160</v>
      </c>
      <c r="K162" s="2">
        <v>523160</v>
      </c>
      <c r="L162" s="2">
        <v>523160</v>
      </c>
    </row>
    <row r="163" spans="1:12" x14ac:dyDescent="0.25">
      <c r="A163" t="s">
        <v>189</v>
      </c>
      <c r="B163" t="s">
        <v>133</v>
      </c>
      <c r="C163" t="s">
        <v>131</v>
      </c>
      <c r="D163" t="s">
        <v>15</v>
      </c>
      <c r="E163" s="2">
        <v>0</v>
      </c>
      <c r="F163" s="2">
        <v>0</v>
      </c>
      <c r="G163" s="2">
        <v>0</v>
      </c>
      <c r="H163" s="2">
        <v>0</v>
      </c>
      <c r="I163" s="2">
        <v>0</v>
      </c>
      <c r="J163" s="100">
        <v>2000</v>
      </c>
      <c r="K163" s="2">
        <v>0</v>
      </c>
      <c r="L163" s="2">
        <v>2000</v>
      </c>
    </row>
    <row r="164" spans="1:12" x14ac:dyDescent="0.25">
      <c r="A164" t="s">
        <v>190</v>
      </c>
      <c r="C164" t="s">
        <v>131</v>
      </c>
      <c r="D164" t="s">
        <v>15</v>
      </c>
      <c r="E164" s="2">
        <v>54900</v>
      </c>
      <c r="F164" s="2">
        <v>1380</v>
      </c>
      <c r="G164" s="2">
        <v>0</v>
      </c>
      <c r="H164" s="2">
        <v>-17290</v>
      </c>
      <c r="I164" s="2">
        <v>38990</v>
      </c>
      <c r="J164" s="100">
        <v>38990</v>
      </c>
      <c r="K164" s="2">
        <v>38260</v>
      </c>
      <c r="L164" s="2">
        <v>43520</v>
      </c>
    </row>
    <row r="165" spans="1:12" x14ac:dyDescent="0.25">
      <c r="A165" t="s">
        <v>191</v>
      </c>
      <c r="C165" t="s">
        <v>131</v>
      </c>
      <c r="D165" t="s">
        <v>15</v>
      </c>
      <c r="E165" s="2">
        <v>25300</v>
      </c>
      <c r="F165" s="2">
        <v>640</v>
      </c>
      <c r="G165" s="2">
        <v>0</v>
      </c>
      <c r="H165" s="2">
        <v>-13140</v>
      </c>
      <c r="I165" s="2">
        <v>12800</v>
      </c>
      <c r="J165" s="100">
        <v>12800</v>
      </c>
      <c r="K165" s="2">
        <v>12560</v>
      </c>
      <c r="L165" s="2">
        <v>12560</v>
      </c>
    </row>
    <row r="166" spans="1:12" x14ac:dyDescent="0.25">
      <c r="A166" t="s">
        <v>192</v>
      </c>
      <c r="C166" t="s">
        <v>131</v>
      </c>
      <c r="D166" t="s">
        <v>92</v>
      </c>
      <c r="E166" s="2">
        <v>258130</v>
      </c>
      <c r="F166" s="2">
        <v>6480</v>
      </c>
      <c r="G166" s="2">
        <v>59110</v>
      </c>
      <c r="H166" s="2">
        <v>-1150</v>
      </c>
      <c r="I166" s="2">
        <v>322570</v>
      </c>
      <c r="J166" s="100">
        <v>322570</v>
      </c>
      <c r="K166" s="2">
        <v>316520</v>
      </c>
      <c r="L166" s="2">
        <v>316520</v>
      </c>
    </row>
    <row r="167" spans="1:12" x14ac:dyDescent="0.25">
      <c r="A167" t="s">
        <v>193</v>
      </c>
      <c r="C167" t="s">
        <v>131</v>
      </c>
      <c r="D167" t="s">
        <v>92</v>
      </c>
      <c r="E167" s="2">
        <v>36890</v>
      </c>
      <c r="F167" s="2">
        <v>930</v>
      </c>
      <c r="G167" s="2">
        <v>7080</v>
      </c>
      <c r="H167" s="2">
        <v>-10900</v>
      </c>
      <c r="I167" s="2">
        <v>34000</v>
      </c>
      <c r="J167" s="100">
        <v>34000</v>
      </c>
      <c r="K167" s="2">
        <v>33360</v>
      </c>
      <c r="L167" s="2">
        <v>33360</v>
      </c>
    </row>
    <row r="168" spans="1:12" x14ac:dyDescent="0.25">
      <c r="A168" t="s">
        <v>194</v>
      </c>
      <c r="C168" t="s">
        <v>131</v>
      </c>
      <c r="D168" t="s">
        <v>15</v>
      </c>
      <c r="E168" s="2">
        <v>21910</v>
      </c>
      <c r="F168" s="2">
        <v>550</v>
      </c>
      <c r="G168" s="2">
        <v>0</v>
      </c>
      <c r="H168" s="2">
        <v>-12950</v>
      </c>
      <c r="I168" s="2">
        <v>9510</v>
      </c>
      <c r="J168" s="100">
        <v>9510</v>
      </c>
      <c r="K168" s="2">
        <v>9330</v>
      </c>
      <c r="L168" s="2">
        <v>9330</v>
      </c>
    </row>
    <row r="169" spans="1:12" x14ac:dyDescent="0.25">
      <c r="A169" t="s">
        <v>195</v>
      </c>
      <c r="C169" t="s">
        <v>131</v>
      </c>
      <c r="D169" t="s">
        <v>109</v>
      </c>
      <c r="E169" s="2">
        <v>92170</v>
      </c>
      <c r="F169" s="2">
        <v>2310</v>
      </c>
      <c r="G169" s="2">
        <v>0</v>
      </c>
      <c r="H169" s="2">
        <v>-38760</v>
      </c>
      <c r="I169" s="2">
        <v>55720</v>
      </c>
      <c r="J169" s="100">
        <v>64930</v>
      </c>
      <c r="K169" s="2">
        <v>54680</v>
      </c>
      <c r="L169" s="2">
        <v>54680</v>
      </c>
    </row>
    <row r="170" spans="1:12" x14ac:dyDescent="0.25">
      <c r="A170" t="s">
        <v>196</v>
      </c>
      <c r="C170" t="s">
        <v>131</v>
      </c>
      <c r="D170" t="s">
        <v>15</v>
      </c>
      <c r="E170" s="2">
        <v>22310</v>
      </c>
      <c r="F170" s="2">
        <v>560</v>
      </c>
      <c r="G170" s="2">
        <v>0</v>
      </c>
      <c r="H170" s="2">
        <v>-13360</v>
      </c>
      <c r="I170" s="2">
        <v>9510</v>
      </c>
      <c r="J170" s="100">
        <v>9510</v>
      </c>
      <c r="K170" s="2">
        <v>9330</v>
      </c>
      <c r="L170" s="2">
        <v>9330</v>
      </c>
    </row>
    <row r="171" spans="1:12" x14ac:dyDescent="0.25">
      <c r="A171" t="s">
        <v>197</v>
      </c>
      <c r="C171" t="s">
        <v>131</v>
      </c>
      <c r="D171" t="s">
        <v>15</v>
      </c>
      <c r="E171" s="2">
        <v>249710</v>
      </c>
      <c r="F171" s="2">
        <v>6270</v>
      </c>
      <c r="G171" s="2">
        <v>59490</v>
      </c>
      <c r="H171" s="2">
        <v>-19980</v>
      </c>
      <c r="I171" s="2">
        <v>295490</v>
      </c>
      <c r="J171" s="100">
        <v>295490</v>
      </c>
      <c r="K171" s="2">
        <v>289950</v>
      </c>
      <c r="L171" s="2">
        <v>289950</v>
      </c>
    </row>
    <row r="172" spans="1:12" x14ac:dyDescent="0.25">
      <c r="A172" t="s">
        <v>198</v>
      </c>
      <c r="C172" t="s">
        <v>131</v>
      </c>
      <c r="D172" t="s">
        <v>15</v>
      </c>
      <c r="E172" s="2">
        <v>37010</v>
      </c>
      <c r="F172" s="2">
        <v>930</v>
      </c>
      <c r="G172" s="2">
        <v>7110</v>
      </c>
      <c r="H172" s="2">
        <v>-11050</v>
      </c>
      <c r="I172" s="2">
        <v>34000</v>
      </c>
      <c r="J172" s="100">
        <v>34000</v>
      </c>
      <c r="K172" s="2">
        <v>33360</v>
      </c>
      <c r="L172" s="2">
        <v>33360</v>
      </c>
    </row>
    <row r="173" spans="1:12" x14ac:dyDescent="0.25">
      <c r="A173" t="s">
        <v>199</v>
      </c>
      <c r="C173" t="s">
        <v>131</v>
      </c>
      <c r="D173" t="s">
        <v>26</v>
      </c>
      <c r="E173" s="2">
        <v>243790</v>
      </c>
      <c r="F173" s="2">
        <v>6120</v>
      </c>
      <c r="G173" s="2">
        <v>58670</v>
      </c>
      <c r="H173" s="2">
        <v>-3030</v>
      </c>
      <c r="I173" s="2">
        <v>305550</v>
      </c>
      <c r="J173" s="100">
        <v>349120</v>
      </c>
      <c r="K173" s="2">
        <v>299820</v>
      </c>
      <c r="L173" s="2">
        <v>351820</v>
      </c>
    </row>
    <row r="174" spans="1:12" x14ac:dyDescent="0.25">
      <c r="A174" t="s">
        <v>200</v>
      </c>
      <c r="B174" t="s">
        <v>133</v>
      </c>
      <c r="C174" t="s">
        <v>131</v>
      </c>
      <c r="D174" t="s">
        <v>26</v>
      </c>
      <c r="E174" s="2">
        <v>0</v>
      </c>
      <c r="F174" s="2">
        <v>0</v>
      </c>
      <c r="G174" s="2">
        <v>0</v>
      </c>
      <c r="H174" s="2">
        <v>0</v>
      </c>
      <c r="I174" s="2">
        <v>0</v>
      </c>
      <c r="J174" s="100">
        <v>7190</v>
      </c>
      <c r="K174" s="2">
        <v>0</v>
      </c>
      <c r="L174" s="2">
        <v>6900</v>
      </c>
    </row>
    <row r="175" spans="1:12" x14ac:dyDescent="0.25">
      <c r="A175" t="s">
        <v>201</v>
      </c>
      <c r="C175" t="s">
        <v>131</v>
      </c>
      <c r="D175" t="s">
        <v>26</v>
      </c>
      <c r="E175" s="2">
        <v>36450</v>
      </c>
      <c r="F175" s="2">
        <v>920</v>
      </c>
      <c r="G175" s="2">
        <v>7000</v>
      </c>
      <c r="H175" s="2">
        <v>-10370</v>
      </c>
      <c r="I175" s="2">
        <v>34000</v>
      </c>
      <c r="J175" s="100">
        <v>36500</v>
      </c>
      <c r="K175" s="2">
        <v>33360</v>
      </c>
      <c r="L175" s="2">
        <v>35860</v>
      </c>
    </row>
    <row r="176" spans="1:12" x14ac:dyDescent="0.25">
      <c r="A176" t="s">
        <v>202</v>
      </c>
      <c r="C176" t="s">
        <v>131</v>
      </c>
      <c r="D176" t="s">
        <v>304</v>
      </c>
      <c r="E176" s="2">
        <v>17070</v>
      </c>
      <c r="F176" s="2">
        <v>430</v>
      </c>
      <c r="G176" s="2">
        <v>0</v>
      </c>
      <c r="H176" s="2">
        <v>-13600</v>
      </c>
      <c r="I176" s="2">
        <v>3900</v>
      </c>
      <c r="J176" s="100">
        <v>3900</v>
      </c>
      <c r="K176" s="2">
        <v>3830</v>
      </c>
      <c r="L176" s="2">
        <v>3830</v>
      </c>
    </row>
    <row r="177" spans="1:12" x14ac:dyDescent="0.25">
      <c r="A177" t="s">
        <v>203</v>
      </c>
      <c r="C177" t="s">
        <v>131</v>
      </c>
      <c r="D177" t="s">
        <v>26</v>
      </c>
      <c r="E177" s="2">
        <v>24950</v>
      </c>
      <c r="F177" s="2">
        <v>630</v>
      </c>
      <c r="G177" s="2">
        <v>0</v>
      </c>
      <c r="H177" s="2">
        <v>-12780</v>
      </c>
      <c r="I177" s="2">
        <v>12800</v>
      </c>
      <c r="J177" s="100">
        <v>14300</v>
      </c>
      <c r="K177" s="2">
        <v>12560</v>
      </c>
      <c r="L177" s="2">
        <v>14060</v>
      </c>
    </row>
    <row r="178" spans="1:12" x14ac:dyDescent="0.25">
      <c r="A178" t="s">
        <v>204</v>
      </c>
      <c r="C178" t="s">
        <v>131</v>
      </c>
      <c r="D178" t="s">
        <v>15</v>
      </c>
      <c r="E178" s="2">
        <v>275920</v>
      </c>
      <c r="F178" s="2">
        <v>6930</v>
      </c>
      <c r="G178" s="2">
        <v>69620</v>
      </c>
      <c r="H178" s="2">
        <v>32510</v>
      </c>
      <c r="I178" s="2">
        <v>384980</v>
      </c>
      <c r="J178" s="100">
        <v>384980</v>
      </c>
      <c r="K178" s="2">
        <v>377760</v>
      </c>
      <c r="L178" s="2">
        <v>377760</v>
      </c>
    </row>
    <row r="179" spans="1:12" x14ac:dyDescent="0.25">
      <c r="A179" t="s">
        <v>205</v>
      </c>
      <c r="B179" t="s">
        <v>133</v>
      </c>
      <c r="C179" t="s">
        <v>131</v>
      </c>
      <c r="D179" t="s">
        <v>15</v>
      </c>
      <c r="E179" s="2">
        <v>0</v>
      </c>
      <c r="F179" s="2">
        <v>0</v>
      </c>
      <c r="G179" s="2">
        <v>0</v>
      </c>
      <c r="H179" s="2">
        <v>0</v>
      </c>
      <c r="I179" s="2">
        <v>0</v>
      </c>
      <c r="J179" s="100">
        <v>1100</v>
      </c>
      <c r="K179" s="2">
        <v>0</v>
      </c>
      <c r="L179" s="2">
        <v>1100</v>
      </c>
    </row>
    <row r="180" spans="1:12" x14ac:dyDescent="0.25">
      <c r="A180" t="s">
        <v>206</v>
      </c>
      <c r="C180" t="s">
        <v>131</v>
      </c>
      <c r="D180" t="s">
        <v>15</v>
      </c>
      <c r="E180" s="2">
        <v>36810</v>
      </c>
      <c r="F180" s="2">
        <v>920</v>
      </c>
      <c r="G180" s="2">
        <v>7070</v>
      </c>
      <c r="H180" s="2">
        <v>-10800</v>
      </c>
      <c r="I180" s="2">
        <v>34000</v>
      </c>
      <c r="J180" s="100">
        <v>34000</v>
      </c>
      <c r="K180" s="2">
        <v>33360</v>
      </c>
      <c r="L180" s="2">
        <v>33360</v>
      </c>
    </row>
    <row r="181" spans="1:12" x14ac:dyDescent="0.25">
      <c r="A181" t="s">
        <v>207</v>
      </c>
      <c r="C181" t="s">
        <v>131</v>
      </c>
      <c r="D181" t="s">
        <v>15</v>
      </c>
      <c r="E181" s="2">
        <v>69040</v>
      </c>
      <c r="F181" s="2">
        <v>1730</v>
      </c>
      <c r="G181" s="2">
        <v>0</v>
      </c>
      <c r="H181" s="2">
        <v>-18520</v>
      </c>
      <c r="I181" s="2">
        <v>52250</v>
      </c>
      <c r="J181" s="100">
        <v>55650</v>
      </c>
      <c r="K181" s="2">
        <v>51270</v>
      </c>
      <c r="L181" s="2">
        <v>51270</v>
      </c>
    </row>
    <row r="182" spans="1:12" x14ac:dyDescent="0.25">
      <c r="A182" t="s">
        <v>208</v>
      </c>
      <c r="C182" t="s">
        <v>131</v>
      </c>
      <c r="D182" t="s">
        <v>15</v>
      </c>
      <c r="E182" s="2">
        <v>393560</v>
      </c>
      <c r="F182" s="2">
        <v>9880</v>
      </c>
      <c r="G182" s="2">
        <v>117860</v>
      </c>
      <c r="H182" s="2">
        <v>130720</v>
      </c>
      <c r="I182" s="2">
        <v>652020</v>
      </c>
      <c r="J182" s="100">
        <v>652020</v>
      </c>
      <c r="K182" s="2">
        <v>639800</v>
      </c>
      <c r="L182" s="2">
        <v>639800</v>
      </c>
    </row>
    <row r="183" spans="1:12" x14ac:dyDescent="0.25">
      <c r="A183" t="s">
        <v>209</v>
      </c>
      <c r="B183" t="s">
        <v>133</v>
      </c>
      <c r="C183" t="s">
        <v>131</v>
      </c>
      <c r="D183" t="s">
        <v>15</v>
      </c>
      <c r="E183" s="2">
        <v>0</v>
      </c>
      <c r="F183" s="2">
        <v>0</v>
      </c>
      <c r="G183" s="2">
        <v>0</v>
      </c>
      <c r="H183" s="2">
        <v>0</v>
      </c>
      <c r="I183" s="2">
        <v>0</v>
      </c>
      <c r="J183" s="100">
        <v>4186</v>
      </c>
      <c r="K183" s="2">
        <v>0</v>
      </c>
      <c r="L183" s="2">
        <v>4186</v>
      </c>
    </row>
    <row r="184" spans="1:12" x14ac:dyDescent="0.25">
      <c r="A184" t="s">
        <v>210</v>
      </c>
      <c r="C184" t="s">
        <v>131</v>
      </c>
      <c r="D184" t="s">
        <v>15</v>
      </c>
      <c r="E184" s="2">
        <v>37200</v>
      </c>
      <c r="F184" s="2">
        <v>930</v>
      </c>
      <c r="G184" s="2">
        <v>7140</v>
      </c>
      <c r="H184" s="2">
        <v>-11270</v>
      </c>
      <c r="I184" s="2">
        <v>34000</v>
      </c>
      <c r="J184" s="100">
        <v>34000</v>
      </c>
      <c r="K184" s="2">
        <v>33360</v>
      </c>
      <c r="L184" s="2">
        <v>33360</v>
      </c>
    </row>
    <row r="185" spans="1:12" x14ac:dyDescent="0.25">
      <c r="A185" t="s">
        <v>211</v>
      </c>
      <c r="C185" t="s">
        <v>131</v>
      </c>
      <c r="D185" t="s">
        <v>92</v>
      </c>
      <c r="E185" s="2">
        <v>21660</v>
      </c>
      <c r="F185" s="2">
        <v>540</v>
      </c>
      <c r="G185" s="2">
        <v>0</v>
      </c>
      <c r="H185" s="2">
        <v>-12690</v>
      </c>
      <c r="I185" s="2">
        <v>9510</v>
      </c>
      <c r="J185" s="100">
        <v>9510</v>
      </c>
      <c r="K185" s="2">
        <v>9330</v>
      </c>
      <c r="L185" s="2">
        <v>9330</v>
      </c>
    </row>
    <row r="186" spans="1:12" x14ac:dyDescent="0.25">
      <c r="A186" t="s">
        <v>212</v>
      </c>
      <c r="C186" t="s">
        <v>131</v>
      </c>
      <c r="D186" t="s">
        <v>92</v>
      </c>
      <c r="E186" s="2">
        <v>37030</v>
      </c>
      <c r="F186" s="2">
        <v>930</v>
      </c>
      <c r="G186" s="2">
        <v>7110</v>
      </c>
      <c r="H186" s="2">
        <v>-11070</v>
      </c>
      <c r="I186" s="2">
        <v>34000</v>
      </c>
      <c r="J186" s="100">
        <v>34000</v>
      </c>
      <c r="K186" s="2">
        <v>33360</v>
      </c>
      <c r="L186" s="2">
        <v>33360</v>
      </c>
    </row>
    <row r="187" spans="1:12" x14ac:dyDescent="0.25">
      <c r="A187" t="s">
        <v>213</v>
      </c>
      <c r="C187" t="s">
        <v>131</v>
      </c>
      <c r="D187" t="s">
        <v>92</v>
      </c>
      <c r="E187" s="2">
        <v>230170</v>
      </c>
      <c r="F187" s="2">
        <v>5780</v>
      </c>
      <c r="G187" s="2">
        <v>46960</v>
      </c>
      <c r="H187" s="2">
        <v>-40100</v>
      </c>
      <c r="I187" s="2">
        <v>242810</v>
      </c>
      <c r="J187" s="100">
        <v>242810</v>
      </c>
      <c r="K187" s="2">
        <v>238260</v>
      </c>
      <c r="L187" s="2">
        <v>238260</v>
      </c>
    </row>
    <row r="188" spans="1:12" x14ac:dyDescent="0.25">
      <c r="A188" t="s">
        <v>216</v>
      </c>
      <c r="C188" t="s">
        <v>131</v>
      </c>
      <c r="D188" t="s">
        <v>92</v>
      </c>
      <c r="E188" s="2">
        <v>45190</v>
      </c>
      <c r="F188" s="2">
        <v>1130</v>
      </c>
      <c r="G188" s="2">
        <v>0</v>
      </c>
      <c r="H188" s="2">
        <v>-19470</v>
      </c>
      <c r="I188" s="2">
        <v>26850</v>
      </c>
      <c r="J188" s="100">
        <v>26850</v>
      </c>
      <c r="K188" s="2">
        <v>26350</v>
      </c>
      <c r="L188" s="2">
        <v>26350</v>
      </c>
    </row>
    <row r="189" spans="1:12" x14ac:dyDescent="0.25">
      <c r="A189" t="s">
        <v>217</v>
      </c>
      <c r="C189" t="s">
        <v>131</v>
      </c>
      <c r="D189" t="s">
        <v>15</v>
      </c>
      <c r="E189" s="2">
        <v>266300</v>
      </c>
      <c r="F189" s="2">
        <v>6690</v>
      </c>
      <c r="G189" s="2">
        <v>69960</v>
      </c>
      <c r="H189" s="2">
        <v>11170</v>
      </c>
      <c r="I189" s="2">
        <v>354120</v>
      </c>
      <c r="J189" s="100">
        <v>358370</v>
      </c>
      <c r="K189" s="2">
        <v>347480</v>
      </c>
      <c r="L189" s="2">
        <v>350000</v>
      </c>
    </row>
    <row r="190" spans="1:12" x14ac:dyDescent="0.25">
      <c r="A190" t="s">
        <v>218</v>
      </c>
      <c r="B190" t="s">
        <v>133</v>
      </c>
      <c r="C190" t="s">
        <v>131</v>
      </c>
      <c r="D190" t="s">
        <v>15</v>
      </c>
      <c r="E190" s="2">
        <v>0</v>
      </c>
      <c r="F190" s="2">
        <v>0</v>
      </c>
      <c r="G190" s="2">
        <v>0</v>
      </c>
      <c r="H190" s="2">
        <v>0</v>
      </c>
      <c r="I190" s="2">
        <v>0</v>
      </c>
      <c r="J190" s="100">
        <v>6550</v>
      </c>
      <c r="K190" s="2">
        <v>0</v>
      </c>
      <c r="L190" s="2">
        <v>6400</v>
      </c>
    </row>
    <row r="191" spans="1:12" x14ac:dyDescent="0.25">
      <c r="A191" t="s">
        <v>219</v>
      </c>
      <c r="C191" t="s">
        <v>131</v>
      </c>
      <c r="D191" t="s">
        <v>15</v>
      </c>
      <c r="E191" s="2">
        <v>36740</v>
      </c>
      <c r="F191" s="2">
        <v>920</v>
      </c>
      <c r="G191" s="2">
        <v>7050</v>
      </c>
      <c r="H191" s="2">
        <v>-10710</v>
      </c>
      <c r="I191" s="2">
        <v>34000</v>
      </c>
      <c r="J191" s="100">
        <v>34000</v>
      </c>
      <c r="K191" s="2">
        <v>33360</v>
      </c>
      <c r="L191" s="2">
        <v>33360</v>
      </c>
    </row>
    <row r="192" spans="1:12" x14ac:dyDescent="0.25">
      <c r="A192" t="s">
        <v>220</v>
      </c>
      <c r="C192" t="s">
        <v>131</v>
      </c>
      <c r="D192" t="s">
        <v>109</v>
      </c>
      <c r="E192" s="2">
        <v>299830</v>
      </c>
      <c r="F192" s="2">
        <v>7530</v>
      </c>
      <c r="G192" s="2">
        <v>79800</v>
      </c>
      <c r="H192" s="2">
        <v>61830</v>
      </c>
      <c r="I192" s="2">
        <v>448990</v>
      </c>
      <c r="J192" s="100">
        <v>478870</v>
      </c>
      <c r="K192" s="2">
        <v>440570</v>
      </c>
      <c r="L192" s="2">
        <v>469344</v>
      </c>
    </row>
    <row r="193" spans="1:12" x14ac:dyDescent="0.25">
      <c r="A193" t="s">
        <v>221</v>
      </c>
      <c r="B193" t="s">
        <v>133</v>
      </c>
      <c r="C193" t="s">
        <v>131</v>
      </c>
      <c r="D193" t="s">
        <v>109</v>
      </c>
      <c r="E193" s="2">
        <v>0</v>
      </c>
      <c r="F193" s="2">
        <v>0</v>
      </c>
      <c r="G193" s="2">
        <v>0</v>
      </c>
      <c r="H193" s="2">
        <v>0</v>
      </c>
      <c r="I193" s="2">
        <v>0</v>
      </c>
      <c r="J193" s="100">
        <v>6480</v>
      </c>
      <c r="K193" s="2">
        <v>0</v>
      </c>
      <c r="L193" s="2">
        <v>6360</v>
      </c>
    </row>
    <row r="194" spans="1:12" x14ac:dyDescent="0.25">
      <c r="A194" t="s">
        <v>222</v>
      </c>
      <c r="C194" t="s">
        <v>131</v>
      </c>
      <c r="D194" t="s">
        <v>171</v>
      </c>
      <c r="E194" s="2">
        <v>36660</v>
      </c>
      <c r="F194" s="2">
        <v>920</v>
      </c>
      <c r="G194" s="2">
        <v>7040</v>
      </c>
      <c r="H194" s="2">
        <v>-10620</v>
      </c>
      <c r="I194" s="2">
        <v>34000</v>
      </c>
      <c r="J194" s="100">
        <v>34000</v>
      </c>
      <c r="K194" s="2">
        <v>33360</v>
      </c>
      <c r="L194" s="2">
        <v>33360</v>
      </c>
    </row>
    <row r="195" spans="1:12" x14ac:dyDescent="0.25">
      <c r="A195" t="s">
        <v>223</v>
      </c>
      <c r="C195" t="s">
        <v>131</v>
      </c>
      <c r="D195" t="s">
        <v>109</v>
      </c>
      <c r="E195" s="2">
        <v>22480</v>
      </c>
      <c r="F195" s="2">
        <v>560</v>
      </c>
      <c r="G195" s="2">
        <v>0</v>
      </c>
      <c r="H195" s="2">
        <v>-13530</v>
      </c>
      <c r="I195" s="2">
        <v>9510</v>
      </c>
      <c r="J195" s="100">
        <v>9510</v>
      </c>
      <c r="K195" s="2">
        <v>9330</v>
      </c>
      <c r="L195" s="2">
        <v>11500</v>
      </c>
    </row>
    <row r="196" spans="1:12" x14ac:dyDescent="0.25">
      <c r="A196" t="s">
        <v>224</v>
      </c>
      <c r="C196" t="s">
        <v>131</v>
      </c>
      <c r="D196" t="s">
        <v>109</v>
      </c>
      <c r="E196" s="2">
        <v>23450</v>
      </c>
      <c r="F196" s="2">
        <v>590</v>
      </c>
      <c r="G196" s="2">
        <v>0</v>
      </c>
      <c r="H196" s="2">
        <v>-16360</v>
      </c>
      <c r="I196" s="2">
        <v>7680</v>
      </c>
      <c r="J196" s="100">
        <v>12370</v>
      </c>
      <c r="K196" s="2">
        <v>7540</v>
      </c>
      <c r="L196" s="2">
        <v>9790</v>
      </c>
    </row>
    <row r="197" spans="1:12" x14ac:dyDescent="0.25">
      <c r="A197" t="s">
        <v>225</v>
      </c>
      <c r="C197" t="s">
        <v>131</v>
      </c>
      <c r="D197" t="s">
        <v>15</v>
      </c>
      <c r="E197" s="2">
        <v>267350</v>
      </c>
      <c r="F197" s="2">
        <v>6710</v>
      </c>
      <c r="G197" s="2">
        <v>65610</v>
      </c>
      <c r="H197" s="2">
        <v>9610</v>
      </c>
      <c r="I197" s="2">
        <v>349280</v>
      </c>
      <c r="J197" s="100">
        <v>349280</v>
      </c>
      <c r="K197" s="2">
        <v>342730</v>
      </c>
      <c r="L197" s="2">
        <v>342730</v>
      </c>
    </row>
    <row r="198" spans="1:12" x14ac:dyDescent="0.25">
      <c r="A198" t="s">
        <v>226</v>
      </c>
      <c r="B198" t="s">
        <v>133</v>
      </c>
      <c r="C198" t="s">
        <v>131</v>
      </c>
      <c r="D198" t="s">
        <v>15</v>
      </c>
      <c r="E198" s="2">
        <v>0</v>
      </c>
      <c r="F198" s="2">
        <v>0</v>
      </c>
      <c r="G198" s="2">
        <v>0</v>
      </c>
      <c r="H198" s="2">
        <v>0</v>
      </c>
      <c r="I198" s="2">
        <v>0</v>
      </c>
      <c r="J198" s="100" t="e">
        <v>#N/A</v>
      </c>
      <c r="K198" s="2">
        <v>0</v>
      </c>
      <c r="L198" s="2">
        <v>5250</v>
      </c>
    </row>
    <row r="199" spans="1:12" x14ac:dyDescent="0.25">
      <c r="A199" t="s">
        <v>227</v>
      </c>
      <c r="C199" t="s">
        <v>131</v>
      </c>
      <c r="D199" t="s">
        <v>15</v>
      </c>
      <c r="E199" s="2">
        <v>36520</v>
      </c>
      <c r="F199" s="2">
        <v>920</v>
      </c>
      <c r="G199" s="2">
        <v>7010</v>
      </c>
      <c r="H199" s="2">
        <v>-10450</v>
      </c>
      <c r="I199" s="2">
        <v>34000</v>
      </c>
      <c r="J199" s="100">
        <v>34000</v>
      </c>
      <c r="K199" s="2">
        <v>33360</v>
      </c>
      <c r="L199" s="2">
        <v>33360</v>
      </c>
    </row>
    <row r="200" spans="1:12" x14ac:dyDescent="0.25">
      <c r="A200" t="s">
        <v>228</v>
      </c>
      <c r="C200" t="s">
        <v>131</v>
      </c>
      <c r="D200" t="s">
        <v>15</v>
      </c>
      <c r="E200" s="2">
        <v>47550</v>
      </c>
      <c r="F200" s="2">
        <v>1190</v>
      </c>
      <c r="G200" s="2">
        <v>0</v>
      </c>
      <c r="H200" s="2">
        <v>-21870</v>
      </c>
      <c r="I200" s="2">
        <v>26870</v>
      </c>
      <c r="J200" s="100">
        <v>26870</v>
      </c>
      <c r="K200" s="2">
        <v>26370</v>
      </c>
      <c r="L200" s="2">
        <v>26370</v>
      </c>
    </row>
    <row r="201" spans="1:12" x14ac:dyDescent="0.25">
      <c r="A201" t="s">
        <v>229</v>
      </c>
      <c r="C201" t="s">
        <v>131</v>
      </c>
      <c r="D201" t="s">
        <v>15</v>
      </c>
      <c r="E201" s="2">
        <v>25120</v>
      </c>
      <c r="F201" s="2">
        <v>630</v>
      </c>
      <c r="G201" s="2">
        <v>0</v>
      </c>
      <c r="H201" s="2">
        <v>-12950</v>
      </c>
      <c r="I201" s="2">
        <v>12800</v>
      </c>
      <c r="J201" s="100">
        <v>12800</v>
      </c>
      <c r="K201" s="2">
        <v>12560</v>
      </c>
      <c r="L201" s="2">
        <v>12560</v>
      </c>
    </row>
    <row r="202" spans="1:12" x14ac:dyDescent="0.25">
      <c r="A202" t="s">
        <v>230</v>
      </c>
      <c r="C202" t="s">
        <v>131</v>
      </c>
      <c r="D202" t="s">
        <v>15</v>
      </c>
      <c r="E202" s="2">
        <v>36190</v>
      </c>
      <c r="F202" s="2">
        <v>910</v>
      </c>
      <c r="G202" s="2">
        <v>6950</v>
      </c>
      <c r="H202" s="2">
        <v>-10050</v>
      </c>
      <c r="I202" s="2">
        <v>34000</v>
      </c>
      <c r="J202" s="100">
        <v>34000</v>
      </c>
      <c r="K202" s="2">
        <v>33360</v>
      </c>
      <c r="L202" s="2">
        <v>33360</v>
      </c>
    </row>
    <row r="203" spans="1:12" x14ac:dyDescent="0.25">
      <c r="A203" t="s">
        <v>231</v>
      </c>
      <c r="C203" t="s">
        <v>131</v>
      </c>
      <c r="D203" t="s">
        <v>15</v>
      </c>
      <c r="E203" s="2">
        <v>243790</v>
      </c>
      <c r="F203" s="2">
        <v>6120</v>
      </c>
      <c r="G203" s="2">
        <v>49630</v>
      </c>
      <c r="H203" s="2">
        <v>-26690</v>
      </c>
      <c r="I203" s="2">
        <v>272850</v>
      </c>
      <c r="J203" s="100">
        <v>276245</v>
      </c>
      <c r="K203" s="2">
        <v>267730</v>
      </c>
      <c r="L203" s="2">
        <v>267730</v>
      </c>
    </row>
    <row r="204" spans="1:12" x14ac:dyDescent="0.25">
      <c r="A204" t="s">
        <v>232</v>
      </c>
      <c r="B204" t="s">
        <v>133</v>
      </c>
      <c r="C204" t="s">
        <v>131</v>
      </c>
      <c r="D204" t="s">
        <v>15</v>
      </c>
      <c r="E204" s="2">
        <v>0</v>
      </c>
      <c r="F204" s="2">
        <v>0</v>
      </c>
      <c r="G204" s="2">
        <v>0</v>
      </c>
      <c r="H204" s="2">
        <v>0</v>
      </c>
      <c r="I204" s="2">
        <v>0</v>
      </c>
      <c r="J204" s="100">
        <v>3400</v>
      </c>
      <c r="K204" s="2">
        <v>0</v>
      </c>
      <c r="L204" s="2">
        <v>3180</v>
      </c>
    </row>
    <row r="205" spans="1:12" x14ac:dyDescent="0.25">
      <c r="A205" t="s">
        <v>233</v>
      </c>
      <c r="C205" t="s">
        <v>131</v>
      </c>
      <c r="D205" t="s">
        <v>15</v>
      </c>
      <c r="E205" s="2">
        <v>50580</v>
      </c>
      <c r="F205" s="2">
        <v>1270</v>
      </c>
      <c r="G205" s="2">
        <v>0</v>
      </c>
      <c r="H205" s="2">
        <v>-13860</v>
      </c>
      <c r="I205" s="2">
        <v>37990</v>
      </c>
      <c r="J205" s="100">
        <v>37990</v>
      </c>
      <c r="K205" s="2">
        <v>37280</v>
      </c>
      <c r="L205" s="2">
        <v>37280</v>
      </c>
    </row>
    <row r="206" spans="1:12" x14ac:dyDescent="0.25">
      <c r="A206" t="s">
        <v>234</v>
      </c>
      <c r="C206" t="s">
        <v>131</v>
      </c>
      <c r="D206" t="s">
        <v>15</v>
      </c>
      <c r="E206" s="2">
        <v>270580</v>
      </c>
      <c r="F206" s="2">
        <v>6800</v>
      </c>
      <c r="G206" s="2">
        <v>65850</v>
      </c>
      <c r="H206" s="2">
        <v>9510</v>
      </c>
      <c r="I206" s="2">
        <v>352740</v>
      </c>
      <c r="J206" s="100">
        <v>352740</v>
      </c>
      <c r="K206" s="2">
        <v>346130</v>
      </c>
      <c r="L206" s="2">
        <v>346130</v>
      </c>
    </row>
    <row r="207" spans="1:12" x14ac:dyDescent="0.25">
      <c r="A207" t="s">
        <v>235</v>
      </c>
      <c r="B207" t="s">
        <v>133</v>
      </c>
      <c r="C207" t="s">
        <v>131</v>
      </c>
      <c r="D207" t="s">
        <v>15</v>
      </c>
      <c r="E207" s="2">
        <v>0</v>
      </c>
      <c r="F207" s="2">
        <v>0</v>
      </c>
      <c r="G207" s="2">
        <v>0</v>
      </c>
      <c r="H207" s="2">
        <v>0</v>
      </c>
      <c r="I207" s="2">
        <v>0</v>
      </c>
      <c r="J207" s="100">
        <v>1200</v>
      </c>
      <c r="K207" s="2">
        <v>0</v>
      </c>
      <c r="L207" s="2">
        <v>1150</v>
      </c>
    </row>
    <row r="208" spans="1:12" x14ac:dyDescent="0.25">
      <c r="A208" t="s">
        <v>236</v>
      </c>
      <c r="C208" t="s">
        <v>131</v>
      </c>
      <c r="D208" t="s">
        <v>15</v>
      </c>
      <c r="E208" s="2">
        <v>36810</v>
      </c>
      <c r="F208" s="2">
        <v>920</v>
      </c>
      <c r="G208" s="2">
        <v>7070</v>
      </c>
      <c r="H208" s="2">
        <v>-10800</v>
      </c>
      <c r="I208" s="2">
        <v>34000</v>
      </c>
      <c r="J208" s="100">
        <v>34000</v>
      </c>
      <c r="K208" s="2">
        <v>33360</v>
      </c>
      <c r="L208" s="2">
        <v>33360</v>
      </c>
    </row>
    <row r="209" spans="1:12" x14ac:dyDescent="0.25">
      <c r="A209" t="s">
        <v>237</v>
      </c>
      <c r="C209" t="s">
        <v>131</v>
      </c>
      <c r="D209" t="s">
        <v>15</v>
      </c>
      <c r="E209" s="2">
        <v>387680</v>
      </c>
      <c r="F209" s="2">
        <v>9740</v>
      </c>
      <c r="G209" s="2">
        <v>114210</v>
      </c>
      <c r="H209" s="2">
        <v>121820</v>
      </c>
      <c r="I209" s="2">
        <v>633450</v>
      </c>
      <c r="J209" s="100">
        <v>633450</v>
      </c>
      <c r="K209" s="2">
        <v>621570</v>
      </c>
      <c r="L209" s="2">
        <v>621570</v>
      </c>
    </row>
    <row r="210" spans="1:12" x14ac:dyDescent="0.25">
      <c r="A210" t="s">
        <v>238</v>
      </c>
      <c r="B210" t="s">
        <v>133</v>
      </c>
      <c r="C210" t="s">
        <v>131</v>
      </c>
      <c r="D210" t="s">
        <v>15</v>
      </c>
      <c r="E210" s="2">
        <v>0</v>
      </c>
      <c r="F210" s="2">
        <v>0</v>
      </c>
      <c r="G210" s="2">
        <v>0</v>
      </c>
      <c r="H210" s="2">
        <v>0</v>
      </c>
      <c r="I210" s="2">
        <v>0</v>
      </c>
      <c r="J210" s="100">
        <v>2000</v>
      </c>
      <c r="K210" s="2">
        <v>0</v>
      </c>
      <c r="L210" s="2">
        <v>3500</v>
      </c>
    </row>
    <row r="211" spans="1:12" x14ac:dyDescent="0.25">
      <c r="A211" t="s">
        <v>239</v>
      </c>
      <c r="C211" t="s">
        <v>131</v>
      </c>
      <c r="D211" t="s">
        <v>15</v>
      </c>
      <c r="E211" s="2">
        <v>37670</v>
      </c>
      <c r="F211" s="2">
        <v>950</v>
      </c>
      <c r="G211" s="2">
        <v>7230</v>
      </c>
      <c r="H211" s="2">
        <v>-11850</v>
      </c>
      <c r="I211" s="2">
        <v>34000</v>
      </c>
      <c r="J211" s="100">
        <v>34000</v>
      </c>
      <c r="K211" s="2">
        <v>33360</v>
      </c>
      <c r="L211" s="2">
        <v>33360</v>
      </c>
    </row>
    <row r="212" spans="1:12" x14ac:dyDescent="0.25">
      <c r="A212" t="s">
        <v>240</v>
      </c>
      <c r="C212" t="s">
        <v>131</v>
      </c>
      <c r="D212" t="s">
        <v>18</v>
      </c>
      <c r="E212" s="2">
        <v>252240</v>
      </c>
      <c r="F212" s="2">
        <v>6340</v>
      </c>
      <c r="G212" s="2">
        <v>60090</v>
      </c>
      <c r="H212" s="2">
        <v>-6330</v>
      </c>
      <c r="I212" s="2">
        <v>312340</v>
      </c>
      <c r="J212" s="100">
        <v>312340</v>
      </c>
      <c r="K212" s="2">
        <v>306480</v>
      </c>
      <c r="L212" s="2">
        <v>306480</v>
      </c>
    </row>
    <row r="213" spans="1:12" x14ac:dyDescent="0.25">
      <c r="A213" t="s">
        <v>241</v>
      </c>
      <c r="B213" t="s">
        <v>133</v>
      </c>
      <c r="C213" t="s">
        <v>131</v>
      </c>
      <c r="D213" t="s">
        <v>18</v>
      </c>
      <c r="E213" s="2">
        <v>0</v>
      </c>
      <c r="F213" s="2">
        <v>0</v>
      </c>
      <c r="G213" s="2">
        <v>0</v>
      </c>
      <c r="H213" s="2">
        <v>0</v>
      </c>
      <c r="I213" s="2">
        <v>0</v>
      </c>
      <c r="J213" s="100">
        <v>0</v>
      </c>
      <c r="K213" s="2">
        <v>0</v>
      </c>
      <c r="L213" s="2">
        <v>8000</v>
      </c>
    </row>
    <row r="214" spans="1:12" x14ac:dyDescent="0.25">
      <c r="A214" t="s">
        <v>242</v>
      </c>
      <c r="C214" t="s">
        <v>131</v>
      </c>
      <c r="D214" t="s">
        <v>15</v>
      </c>
      <c r="E214" s="2">
        <v>18440</v>
      </c>
      <c r="F214" s="2">
        <v>460</v>
      </c>
      <c r="G214" s="2">
        <v>0</v>
      </c>
      <c r="H214" s="2">
        <v>-12190</v>
      </c>
      <c r="I214" s="2">
        <v>6710</v>
      </c>
      <c r="J214" s="100">
        <v>6710</v>
      </c>
      <c r="K214" s="2">
        <v>6580</v>
      </c>
      <c r="L214" s="2">
        <v>6580</v>
      </c>
    </row>
    <row r="215" spans="1:12" x14ac:dyDescent="0.25">
      <c r="A215" t="s">
        <v>243</v>
      </c>
      <c r="C215" t="s">
        <v>131</v>
      </c>
      <c r="D215" t="s">
        <v>15</v>
      </c>
      <c r="E215" s="2">
        <v>75680</v>
      </c>
      <c r="F215" s="2">
        <v>1900</v>
      </c>
      <c r="G215" s="2">
        <v>14530</v>
      </c>
      <c r="H215" s="2">
        <v>-480</v>
      </c>
      <c r="I215" s="2">
        <v>91630</v>
      </c>
      <c r="J215" s="100">
        <v>92380</v>
      </c>
      <c r="K215" s="2">
        <v>89910</v>
      </c>
      <c r="L215" s="2">
        <v>90660</v>
      </c>
    </row>
    <row r="216" spans="1:12" x14ac:dyDescent="0.25">
      <c r="A216" t="s">
        <v>244</v>
      </c>
      <c r="C216" t="s">
        <v>131</v>
      </c>
      <c r="D216" t="s">
        <v>171</v>
      </c>
      <c r="E216" s="2">
        <v>96970</v>
      </c>
      <c r="F216" s="2">
        <v>2440</v>
      </c>
      <c r="G216" s="2">
        <v>0</v>
      </c>
      <c r="H216" s="2">
        <v>-26430</v>
      </c>
      <c r="I216" s="2">
        <v>72980</v>
      </c>
      <c r="J216" s="100">
        <v>72980</v>
      </c>
      <c r="K216" s="2">
        <v>71610</v>
      </c>
      <c r="L216" s="2">
        <v>71610</v>
      </c>
    </row>
    <row r="217" spans="1:12" x14ac:dyDescent="0.25">
      <c r="A217" t="s">
        <v>245</v>
      </c>
      <c r="C217" t="s">
        <v>131</v>
      </c>
      <c r="D217" t="s">
        <v>15</v>
      </c>
      <c r="E217" s="2">
        <v>24080</v>
      </c>
      <c r="F217" s="2">
        <v>600</v>
      </c>
      <c r="G217" s="2">
        <v>0</v>
      </c>
      <c r="H217" s="2">
        <v>-11880</v>
      </c>
      <c r="I217" s="2">
        <v>12800</v>
      </c>
      <c r="J217" s="100">
        <v>12800</v>
      </c>
      <c r="K217" s="2">
        <v>12560</v>
      </c>
      <c r="L217" s="2">
        <v>12560</v>
      </c>
    </row>
    <row r="218" spans="1:12" x14ac:dyDescent="0.25">
      <c r="A218" t="s">
        <v>246</v>
      </c>
      <c r="C218" t="s">
        <v>131</v>
      </c>
      <c r="D218" t="s">
        <v>15</v>
      </c>
      <c r="E218" s="2">
        <v>24950</v>
      </c>
      <c r="F218" s="2">
        <v>630</v>
      </c>
      <c r="G218" s="2">
        <v>0</v>
      </c>
      <c r="H218" s="2">
        <v>-12780</v>
      </c>
      <c r="I218" s="2">
        <v>12800</v>
      </c>
      <c r="J218" s="100">
        <v>14065</v>
      </c>
      <c r="K218" s="2">
        <v>12560</v>
      </c>
      <c r="L218" s="2">
        <v>13800</v>
      </c>
    </row>
    <row r="219" spans="1:12" x14ac:dyDescent="0.25">
      <c r="A219" t="s">
        <v>247</v>
      </c>
      <c r="C219" t="s">
        <v>131</v>
      </c>
      <c r="D219" t="s">
        <v>15</v>
      </c>
      <c r="E219" s="2">
        <v>28970</v>
      </c>
      <c r="F219" s="2">
        <v>730</v>
      </c>
      <c r="G219" s="2">
        <v>0</v>
      </c>
      <c r="H219" s="2">
        <v>-13540</v>
      </c>
      <c r="I219" s="2">
        <v>16160</v>
      </c>
      <c r="J219" s="100">
        <v>16160</v>
      </c>
      <c r="K219" s="2">
        <v>15860</v>
      </c>
      <c r="L219" s="2">
        <v>15860</v>
      </c>
    </row>
    <row r="220" spans="1:12" x14ac:dyDescent="0.25">
      <c r="A220" t="s">
        <v>248</v>
      </c>
      <c r="C220" t="s">
        <v>131</v>
      </c>
      <c r="D220" t="s">
        <v>15</v>
      </c>
      <c r="E220" s="2">
        <v>51470</v>
      </c>
      <c r="F220" s="2">
        <v>1290</v>
      </c>
      <c r="G220" s="2">
        <v>0</v>
      </c>
      <c r="H220" s="2">
        <v>-2720</v>
      </c>
      <c r="I220" s="2">
        <v>50040</v>
      </c>
      <c r="J220" s="100">
        <v>50040</v>
      </c>
      <c r="K220" s="2">
        <v>49100</v>
      </c>
      <c r="L220" s="2">
        <v>49100</v>
      </c>
    </row>
    <row r="221" spans="1:12" x14ac:dyDescent="0.25">
      <c r="A221" t="s">
        <v>249</v>
      </c>
      <c r="C221" t="s">
        <v>131</v>
      </c>
      <c r="D221" t="s">
        <v>15</v>
      </c>
      <c r="E221" s="2">
        <v>53140</v>
      </c>
      <c r="F221" s="2">
        <v>1330</v>
      </c>
      <c r="G221" s="2">
        <v>0</v>
      </c>
      <c r="H221" s="2">
        <v>-21680</v>
      </c>
      <c r="I221" s="2">
        <v>32790</v>
      </c>
      <c r="J221" s="100">
        <v>35866</v>
      </c>
      <c r="K221" s="2">
        <v>32180</v>
      </c>
      <c r="L221" s="2">
        <v>32180</v>
      </c>
    </row>
    <row r="222" spans="1:12" x14ac:dyDescent="0.25">
      <c r="A222" t="s">
        <v>250</v>
      </c>
      <c r="C222" t="s">
        <v>131</v>
      </c>
      <c r="D222" t="s">
        <v>15</v>
      </c>
      <c r="E222" s="2">
        <v>21820</v>
      </c>
      <c r="F222" s="2">
        <v>550</v>
      </c>
      <c r="G222" s="2">
        <v>0</v>
      </c>
      <c r="H222" s="2">
        <v>-12860</v>
      </c>
      <c r="I222" s="2">
        <v>9510</v>
      </c>
      <c r="J222" s="100">
        <v>10510</v>
      </c>
      <c r="K222" s="2">
        <v>9330</v>
      </c>
      <c r="L222" s="2">
        <v>9330</v>
      </c>
    </row>
    <row r="223" spans="1:12" x14ac:dyDescent="0.25">
      <c r="A223" t="s">
        <v>251</v>
      </c>
      <c r="C223" t="s">
        <v>131</v>
      </c>
      <c r="D223" t="s">
        <v>304</v>
      </c>
      <c r="E223" s="2">
        <v>276620</v>
      </c>
      <c r="F223" s="2">
        <v>6950</v>
      </c>
      <c r="G223" s="2">
        <v>64060</v>
      </c>
      <c r="H223" s="2">
        <v>-6220</v>
      </c>
      <c r="I223" s="2">
        <v>341410</v>
      </c>
      <c r="J223" s="100">
        <v>341410</v>
      </c>
      <c r="K223" s="2">
        <v>335010</v>
      </c>
      <c r="L223" s="2">
        <v>335010</v>
      </c>
    </row>
    <row r="224" spans="1:12" x14ac:dyDescent="0.25">
      <c r="A224" t="s">
        <v>252</v>
      </c>
      <c r="B224" t="s">
        <v>133</v>
      </c>
      <c r="C224" t="s">
        <v>131</v>
      </c>
      <c r="D224" t="s">
        <v>304</v>
      </c>
      <c r="E224" s="2">
        <v>0</v>
      </c>
      <c r="F224" s="2">
        <v>0</v>
      </c>
      <c r="G224" s="2">
        <v>0</v>
      </c>
      <c r="H224" s="2">
        <v>0</v>
      </c>
      <c r="I224" s="2">
        <v>0</v>
      </c>
      <c r="J224" s="100">
        <v>0</v>
      </c>
      <c r="K224" s="2">
        <v>0</v>
      </c>
      <c r="L224" s="2">
        <v>0</v>
      </c>
    </row>
    <row r="225" spans="1:12" x14ac:dyDescent="0.25">
      <c r="A225" t="s">
        <v>253</v>
      </c>
      <c r="C225" t="s">
        <v>131</v>
      </c>
      <c r="D225" t="s">
        <v>304</v>
      </c>
      <c r="E225" s="2">
        <v>37150</v>
      </c>
      <c r="F225" s="2">
        <v>930</v>
      </c>
      <c r="G225" s="2">
        <v>7130</v>
      </c>
      <c r="H225" s="2">
        <v>-11210</v>
      </c>
      <c r="I225" s="2">
        <v>34000</v>
      </c>
      <c r="J225" s="100">
        <v>34000</v>
      </c>
      <c r="K225" s="2">
        <v>33360</v>
      </c>
      <c r="L225" s="2">
        <v>33360</v>
      </c>
    </row>
    <row r="226" spans="1:12" x14ac:dyDescent="0.25">
      <c r="A226" t="s">
        <v>254</v>
      </c>
      <c r="C226" t="s">
        <v>131</v>
      </c>
      <c r="D226" t="s">
        <v>15</v>
      </c>
      <c r="E226" s="2">
        <v>288400</v>
      </c>
      <c r="F226" s="2">
        <v>7240</v>
      </c>
      <c r="G226" s="2">
        <v>78160</v>
      </c>
      <c r="H226" s="2">
        <v>40950</v>
      </c>
      <c r="I226" s="2">
        <v>414750</v>
      </c>
      <c r="J226" s="100">
        <v>414750</v>
      </c>
      <c r="K226" s="2">
        <v>406970</v>
      </c>
      <c r="L226" s="2">
        <v>406970</v>
      </c>
    </row>
    <row r="227" spans="1:12" x14ac:dyDescent="0.25">
      <c r="A227" t="s">
        <v>255</v>
      </c>
      <c r="B227" t="s">
        <v>133</v>
      </c>
      <c r="C227" t="s">
        <v>131</v>
      </c>
      <c r="D227" t="s">
        <v>15</v>
      </c>
      <c r="E227" s="2">
        <v>0</v>
      </c>
      <c r="F227" s="2">
        <v>0</v>
      </c>
      <c r="G227" s="2">
        <v>0</v>
      </c>
      <c r="H227" s="2">
        <v>0</v>
      </c>
      <c r="I227" s="2">
        <v>0</v>
      </c>
      <c r="J227" s="100">
        <v>11550</v>
      </c>
      <c r="K227" s="2">
        <v>0</v>
      </c>
      <c r="L227" s="2">
        <v>11350</v>
      </c>
    </row>
    <row r="228" spans="1:12" x14ac:dyDescent="0.25">
      <c r="A228" t="s">
        <v>256</v>
      </c>
      <c r="C228" t="s">
        <v>131</v>
      </c>
      <c r="D228" t="s">
        <v>15</v>
      </c>
      <c r="E228" s="2">
        <v>36710</v>
      </c>
      <c r="F228" s="2">
        <v>920</v>
      </c>
      <c r="G228" s="2">
        <v>7050</v>
      </c>
      <c r="H228" s="2">
        <v>-10680</v>
      </c>
      <c r="I228" s="2">
        <v>34000</v>
      </c>
      <c r="J228" s="100">
        <v>34000</v>
      </c>
      <c r="K228" s="2">
        <v>33360</v>
      </c>
      <c r="L228" s="2">
        <v>33360</v>
      </c>
    </row>
    <row r="229" spans="1:12" x14ac:dyDescent="0.25">
      <c r="A229" t="s">
        <v>257</v>
      </c>
      <c r="C229" t="s">
        <v>131</v>
      </c>
      <c r="D229" t="s">
        <v>171</v>
      </c>
      <c r="E229" s="2">
        <v>14570</v>
      </c>
      <c r="F229" s="2">
        <v>370</v>
      </c>
      <c r="G229" s="2">
        <v>0</v>
      </c>
      <c r="H229" s="2">
        <v>-12360</v>
      </c>
      <c r="I229" s="2">
        <v>2580</v>
      </c>
      <c r="J229" s="100">
        <v>2580</v>
      </c>
      <c r="K229" s="2">
        <v>2530</v>
      </c>
      <c r="L229" s="2">
        <v>2530</v>
      </c>
    </row>
    <row r="230" spans="1:12" x14ac:dyDescent="0.25">
      <c r="A230" t="s">
        <v>260</v>
      </c>
      <c r="C230" t="s">
        <v>131</v>
      </c>
      <c r="D230" t="s">
        <v>15</v>
      </c>
      <c r="E230" s="2">
        <v>23960</v>
      </c>
      <c r="F230" s="2">
        <v>600</v>
      </c>
      <c r="G230" s="2">
        <v>0</v>
      </c>
      <c r="H230" s="2">
        <v>-11760</v>
      </c>
      <c r="I230" s="2">
        <v>12800</v>
      </c>
      <c r="J230" s="100">
        <v>12800</v>
      </c>
      <c r="K230" s="2">
        <v>12560</v>
      </c>
      <c r="L230" s="2">
        <v>12560</v>
      </c>
    </row>
    <row r="231" spans="1:12" x14ac:dyDescent="0.25">
      <c r="A231" t="s">
        <v>261</v>
      </c>
      <c r="C231" t="s">
        <v>262</v>
      </c>
      <c r="D231" t="s">
        <v>15</v>
      </c>
      <c r="E231" s="2">
        <v>46190</v>
      </c>
      <c r="F231" s="2">
        <v>4790</v>
      </c>
      <c r="G231" s="2">
        <v>0</v>
      </c>
      <c r="H231" s="2">
        <v>-13480</v>
      </c>
      <c r="I231" s="2">
        <v>37500</v>
      </c>
      <c r="J231" s="100">
        <v>37500</v>
      </c>
      <c r="K231" s="2">
        <v>36780</v>
      </c>
      <c r="L231" s="2">
        <v>36780</v>
      </c>
    </row>
    <row r="232" spans="1:12" x14ac:dyDescent="0.25">
      <c r="A232" t="s">
        <v>263</v>
      </c>
      <c r="C232" t="s">
        <v>262</v>
      </c>
      <c r="D232" t="s">
        <v>26</v>
      </c>
      <c r="E232" s="2">
        <v>38630</v>
      </c>
      <c r="F232" s="2">
        <v>4000</v>
      </c>
      <c r="G232" s="2">
        <v>0</v>
      </c>
      <c r="H232" s="2">
        <v>-19300</v>
      </c>
      <c r="I232" s="2">
        <v>23330</v>
      </c>
      <c r="J232" s="100">
        <v>29580</v>
      </c>
      <c r="K232" s="2">
        <v>22880</v>
      </c>
      <c r="L232" s="2">
        <v>23880</v>
      </c>
    </row>
    <row r="233" spans="1:12" x14ac:dyDescent="0.25">
      <c r="A233" t="s">
        <v>264</v>
      </c>
      <c r="C233" t="s">
        <v>262</v>
      </c>
      <c r="D233" t="s">
        <v>92</v>
      </c>
      <c r="E233" s="2">
        <v>92080</v>
      </c>
      <c r="F233" s="2">
        <v>9540</v>
      </c>
      <c r="G233" s="2">
        <v>0</v>
      </c>
      <c r="H233" s="2">
        <v>-7720</v>
      </c>
      <c r="I233" s="2">
        <v>93900</v>
      </c>
      <c r="J233" s="100">
        <v>123846</v>
      </c>
      <c r="K233" s="2">
        <v>92110</v>
      </c>
      <c r="L233" s="2">
        <v>92110</v>
      </c>
    </row>
    <row r="234" spans="1:12" x14ac:dyDescent="0.25">
      <c r="A234" t="s">
        <v>265</v>
      </c>
      <c r="C234" t="s">
        <v>262</v>
      </c>
      <c r="D234" t="s">
        <v>18</v>
      </c>
      <c r="E234" s="2">
        <v>71090</v>
      </c>
      <c r="F234" s="2">
        <v>7370</v>
      </c>
      <c r="G234" s="2">
        <v>0</v>
      </c>
      <c r="H234" s="2">
        <v>-3680</v>
      </c>
      <c r="I234" s="2">
        <v>74780</v>
      </c>
      <c r="J234" s="100">
        <v>74780</v>
      </c>
      <c r="K234" s="2">
        <v>73350</v>
      </c>
      <c r="L234" s="2">
        <v>73350</v>
      </c>
    </row>
    <row r="235" spans="1:12" x14ac:dyDescent="0.25">
      <c r="A235" t="s">
        <v>266</v>
      </c>
      <c r="C235" t="s">
        <v>262</v>
      </c>
      <c r="D235" t="s">
        <v>15</v>
      </c>
      <c r="E235" s="2">
        <v>203530</v>
      </c>
      <c r="F235" s="2">
        <v>21100</v>
      </c>
      <c r="G235" s="2">
        <v>0</v>
      </c>
      <c r="H235" s="2">
        <v>970</v>
      </c>
      <c r="I235" s="2">
        <v>225600</v>
      </c>
      <c r="J235" s="100">
        <v>245690</v>
      </c>
      <c r="K235" s="2">
        <v>221290</v>
      </c>
      <c r="L235" s="2">
        <v>221290</v>
      </c>
    </row>
    <row r="236" spans="1:12" x14ac:dyDescent="0.25">
      <c r="A236" t="s">
        <v>267</v>
      </c>
      <c r="C236" t="s">
        <v>262</v>
      </c>
      <c r="D236" t="s">
        <v>15</v>
      </c>
      <c r="E236" s="2">
        <v>162060</v>
      </c>
      <c r="F236" s="2">
        <v>16800</v>
      </c>
      <c r="G236" s="2">
        <v>0</v>
      </c>
      <c r="H236" s="2">
        <v>-7230</v>
      </c>
      <c r="I236" s="2">
        <v>171630</v>
      </c>
      <c r="J236" s="100">
        <v>171630</v>
      </c>
      <c r="K236" s="2">
        <v>168350</v>
      </c>
      <c r="L236" s="2">
        <v>168350</v>
      </c>
    </row>
    <row r="237" spans="1:12" x14ac:dyDescent="0.25">
      <c r="A237" t="s">
        <v>268</v>
      </c>
      <c r="C237" t="s">
        <v>262</v>
      </c>
      <c r="D237" t="s">
        <v>15</v>
      </c>
      <c r="E237" s="2">
        <v>174480</v>
      </c>
      <c r="F237" s="2">
        <v>18080</v>
      </c>
      <c r="G237" s="2">
        <v>0</v>
      </c>
      <c r="H237" s="2">
        <v>-8880</v>
      </c>
      <c r="I237" s="2">
        <v>183680</v>
      </c>
      <c r="J237" s="100">
        <v>183680</v>
      </c>
      <c r="K237" s="2">
        <v>180170</v>
      </c>
      <c r="L237" s="2">
        <v>180170</v>
      </c>
    </row>
    <row r="238" spans="1:12" x14ac:dyDescent="0.25">
      <c r="A238" t="s">
        <v>269</v>
      </c>
      <c r="C238" t="s">
        <v>262</v>
      </c>
      <c r="D238" t="s">
        <v>15</v>
      </c>
      <c r="E238" s="2">
        <v>81710</v>
      </c>
      <c r="F238" s="2">
        <v>8470</v>
      </c>
      <c r="G238" s="2">
        <v>0</v>
      </c>
      <c r="H238" s="2">
        <v>-8900</v>
      </c>
      <c r="I238" s="2">
        <v>81280</v>
      </c>
      <c r="J238" s="100">
        <v>81280</v>
      </c>
      <c r="K238" s="2">
        <v>79730</v>
      </c>
      <c r="L238" s="2">
        <v>79730</v>
      </c>
    </row>
    <row r="239" spans="1:12" x14ac:dyDescent="0.25">
      <c r="A239" t="s">
        <v>270</v>
      </c>
      <c r="C239" t="s">
        <v>262</v>
      </c>
      <c r="D239" t="s">
        <v>109</v>
      </c>
      <c r="E239" s="2">
        <v>192960</v>
      </c>
      <c r="F239" s="2">
        <v>20000</v>
      </c>
      <c r="G239" s="2">
        <v>0</v>
      </c>
      <c r="H239" s="2">
        <v>3090</v>
      </c>
      <c r="I239" s="2">
        <v>216050</v>
      </c>
      <c r="J239" s="100">
        <v>235300</v>
      </c>
      <c r="K239" s="2">
        <v>211920</v>
      </c>
      <c r="L239" s="2">
        <v>229930</v>
      </c>
    </row>
    <row r="240" spans="1:12" x14ac:dyDescent="0.25">
      <c r="A240" t="s">
        <v>271</v>
      </c>
      <c r="C240" t="s">
        <v>262</v>
      </c>
      <c r="D240" t="s">
        <v>18</v>
      </c>
      <c r="E240" s="2">
        <v>182270</v>
      </c>
      <c r="F240" s="2">
        <v>18890</v>
      </c>
      <c r="G240" s="2">
        <v>0</v>
      </c>
      <c r="H240" s="2">
        <v>1030</v>
      </c>
      <c r="I240" s="2">
        <v>202190</v>
      </c>
      <c r="J240" s="100">
        <v>202190</v>
      </c>
      <c r="K240" s="2">
        <v>198330</v>
      </c>
      <c r="L240" s="2">
        <v>204773</v>
      </c>
    </row>
    <row r="241" spans="1:12" x14ac:dyDescent="0.25">
      <c r="A241" t="s">
        <v>272</v>
      </c>
      <c r="C241" t="s">
        <v>262</v>
      </c>
      <c r="D241" t="s">
        <v>26</v>
      </c>
      <c r="E241" s="2">
        <v>225670</v>
      </c>
      <c r="F241" s="2">
        <v>23390</v>
      </c>
      <c r="G241" s="2">
        <v>0</v>
      </c>
      <c r="H241" s="2">
        <v>15920</v>
      </c>
      <c r="I241" s="2">
        <v>264980</v>
      </c>
      <c r="J241" s="100">
        <v>285020</v>
      </c>
      <c r="K241" s="2">
        <v>259920</v>
      </c>
      <c r="L241" s="2">
        <v>265920</v>
      </c>
    </row>
    <row r="242" spans="1:12" x14ac:dyDescent="0.25">
      <c r="A242" t="s">
        <v>273</v>
      </c>
      <c r="C242" t="s">
        <v>262</v>
      </c>
      <c r="D242" t="s">
        <v>171</v>
      </c>
      <c r="E242" s="2">
        <v>433220</v>
      </c>
      <c r="F242" s="2">
        <v>44900</v>
      </c>
      <c r="G242" s="2">
        <v>0</v>
      </c>
      <c r="H242" s="2">
        <v>69240</v>
      </c>
      <c r="I242" s="2">
        <v>547360</v>
      </c>
      <c r="J242" s="100">
        <v>785660</v>
      </c>
      <c r="K242" s="2">
        <v>536900</v>
      </c>
      <c r="L242" s="2">
        <v>710400</v>
      </c>
    </row>
    <row r="243" spans="1:12" x14ac:dyDescent="0.25">
      <c r="A243" t="s">
        <v>274</v>
      </c>
      <c r="C243" t="s">
        <v>262</v>
      </c>
      <c r="D243" t="s">
        <v>15</v>
      </c>
      <c r="E243" s="2">
        <v>204660</v>
      </c>
      <c r="F243" s="2">
        <v>21210</v>
      </c>
      <c r="G243" s="2">
        <v>0</v>
      </c>
      <c r="H243" s="2">
        <v>17190</v>
      </c>
      <c r="I243" s="2">
        <v>243060</v>
      </c>
      <c r="J243" s="100">
        <v>243060</v>
      </c>
      <c r="K243" s="2">
        <v>238420</v>
      </c>
      <c r="L243" s="2">
        <v>238430</v>
      </c>
    </row>
    <row r="244" spans="1:12" x14ac:dyDescent="0.25">
      <c r="A244" t="s">
        <v>275</v>
      </c>
      <c r="C244" t="s">
        <v>262</v>
      </c>
      <c r="D244" t="s">
        <v>15</v>
      </c>
      <c r="E244" s="2">
        <v>226920</v>
      </c>
      <c r="F244" s="2">
        <v>23520</v>
      </c>
      <c r="G244" s="2">
        <v>0</v>
      </c>
      <c r="H244" s="2">
        <v>17360</v>
      </c>
      <c r="I244" s="2">
        <v>267800</v>
      </c>
      <c r="J244" s="100">
        <v>267800</v>
      </c>
      <c r="K244" s="2">
        <v>262680</v>
      </c>
      <c r="L244" s="2">
        <v>262680</v>
      </c>
    </row>
    <row r="245" spans="1:12" x14ac:dyDescent="0.25">
      <c r="A245" t="s">
        <v>276</v>
      </c>
      <c r="C245" t="s">
        <v>262</v>
      </c>
      <c r="D245" t="s">
        <v>15</v>
      </c>
      <c r="E245" s="2">
        <v>314960</v>
      </c>
      <c r="F245" s="2">
        <v>32650</v>
      </c>
      <c r="G245" s="2">
        <v>0</v>
      </c>
      <c r="H245" s="2">
        <v>18970</v>
      </c>
      <c r="I245" s="2">
        <v>366580</v>
      </c>
      <c r="J245" s="100">
        <v>366580</v>
      </c>
      <c r="K245" s="2">
        <v>359570</v>
      </c>
      <c r="L245" s="2">
        <v>359570</v>
      </c>
    </row>
    <row r="246" spans="1:12" x14ac:dyDescent="0.25">
      <c r="A246" t="s">
        <v>277</v>
      </c>
      <c r="C246" t="s">
        <v>262</v>
      </c>
      <c r="D246" t="s">
        <v>15</v>
      </c>
      <c r="E246" s="2">
        <v>219300</v>
      </c>
      <c r="F246" s="2">
        <v>22730</v>
      </c>
      <c r="G246" s="2">
        <v>0</v>
      </c>
      <c r="H246" s="2">
        <v>11700</v>
      </c>
      <c r="I246" s="2">
        <v>253730</v>
      </c>
      <c r="J246" s="100">
        <v>253730</v>
      </c>
      <c r="K246" s="2">
        <v>248880</v>
      </c>
      <c r="L246" s="2">
        <v>248880</v>
      </c>
    </row>
    <row r="247" spans="1:12" x14ac:dyDescent="0.25">
      <c r="A247" t="s">
        <v>278</v>
      </c>
      <c r="C247" t="s">
        <v>262</v>
      </c>
      <c r="D247" t="s">
        <v>92</v>
      </c>
      <c r="E247" s="2">
        <v>114040</v>
      </c>
      <c r="F247" s="2">
        <v>11820</v>
      </c>
      <c r="G247" s="2">
        <v>0</v>
      </c>
      <c r="H247" s="2">
        <v>-27030</v>
      </c>
      <c r="I247" s="2">
        <v>98830</v>
      </c>
      <c r="J247" s="100">
        <v>98830</v>
      </c>
      <c r="K247" s="2">
        <v>96940</v>
      </c>
      <c r="L247" s="2">
        <v>96940</v>
      </c>
    </row>
    <row r="248" spans="1:12" x14ac:dyDescent="0.25">
      <c r="A248" t="s">
        <v>279</v>
      </c>
      <c r="C248" t="s">
        <v>262</v>
      </c>
      <c r="D248" t="s">
        <v>15</v>
      </c>
      <c r="E248" s="2">
        <v>116980</v>
      </c>
      <c r="F248" s="2">
        <v>12130</v>
      </c>
      <c r="G248" s="2">
        <v>0</v>
      </c>
      <c r="H248" s="2">
        <v>-26410</v>
      </c>
      <c r="I248" s="2">
        <v>102700</v>
      </c>
      <c r="J248" s="100">
        <v>102700</v>
      </c>
      <c r="K248" s="2">
        <v>100740</v>
      </c>
      <c r="L248" s="2">
        <v>100740</v>
      </c>
    </row>
    <row r="249" spans="1:12" x14ac:dyDescent="0.25">
      <c r="A249" t="s">
        <v>280</v>
      </c>
      <c r="C249" t="s">
        <v>262</v>
      </c>
      <c r="D249" t="s">
        <v>15</v>
      </c>
      <c r="E249" s="2">
        <v>227140</v>
      </c>
      <c r="F249" s="2">
        <v>23540</v>
      </c>
      <c r="G249" s="2">
        <v>0</v>
      </c>
      <c r="H249" s="2">
        <v>-1980</v>
      </c>
      <c r="I249" s="2">
        <v>248700</v>
      </c>
      <c r="J249" s="100">
        <v>248700</v>
      </c>
      <c r="K249" s="2">
        <v>243950</v>
      </c>
      <c r="L249" s="2">
        <v>243950</v>
      </c>
    </row>
    <row r="250" spans="1:12" x14ac:dyDescent="0.25">
      <c r="A250" t="s">
        <v>281</v>
      </c>
      <c r="C250" t="s">
        <v>262</v>
      </c>
      <c r="D250" t="s">
        <v>15</v>
      </c>
      <c r="E250" s="2">
        <v>113720</v>
      </c>
      <c r="F250" s="2">
        <v>11790</v>
      </c>
      <c r="G250" s="2">
        <v>0</v>
      </c>
      <c r="H250" s="2">
        <v>-29950</v>
      </c>
      <c r="I250" s="2">
        <v>95560</v>
      </c>
      <c r="J250" s="100">
        <v>95560</v>
      </c>
      <c r="K250" s="2">
        <v>93730</v>
      </c>
      <c r="L250" s="2">
        <v>93730</v>
      </c>
    </row>
    <row r="251" spans="1:12" x14ac:dyDescent="0.25">
      <c r="A251" t="s">
        <v>282</v>
      </c>
      <c r="C251" t="s">
        <v>262</v>
      </c>
      <c r="D251" t="s">
        <v>109</v>
      </c>
      <c r="E251" s="2">
        <v>74050</v>
      </c>
      <c r="F251" s="2">
        <v>7670</v>
      </c>
      <c r="G251" s="2">
        <v>0</v>
      </c>
      <c r="H251" s="2">
        <v>25330</v>
      </c>
      <c r="I251" s="2">
        <v>107050</v>
      </c>
      <c r="J251" s="100">
        <v>107050</v>
      </c>
      <c r="K251" s="2">
        <v>105000</v>
      </c>
      <c r="L251" s="2">
        <v>105000</v>
      </c>
    </row>
    <row r="252" spans="1:12" x14ac:dyDescent="0.25">
      <c r="A252" t="s">
        <v>283</v>
      </c>
      <c r="C252" t="s">
        <v>262</v>
      </c>
      <c r="D252" t="s">
        <v>109</v>
      </c>
      <c r="E252" s="2">
        <v>108230</v>
      </c>
      <c r="F252" s="2">
        <v>11220</v>
      </c>
      <c r="G252" s="2">
        <v>0</v>
      </c>
      <c r="H252" s="2">
        <v>-13770</v>
      </c>
      <c r="I252" s="2">
        <v>105680</v>
      </c>
      <c r="J252" s="100">
        <v>105680</v>
      </c>
      <c r="K252" s="2">
        <v>103660</v>
      </c>
      <c r="L252" s="2">
        <v>103660</v>
      </c>
    </row>
    <row r="253" spans="1:12" x14ac:dyDescent="0.25">
      <c r="A253" t="s">
        <v>284</v>
      </c>
      <c r="C253" t="s">
        <v>262</v>
      </c>
      <c r="D253" t="s">
        <v>92</v>
      </c>
      <c r="E253" s="2">
        <v>70610</v>
      </c>
      <c r="F253" s="2">
        <v>7320</v>
      </c>
      <c r="G253" s="2">
        <v>0</v>
      </c>
      <c r="H253" s="2">
        <v>-12470</v>
      </c>
      <c r="I253" s="2">
        <v>65460</v>
      </c>
      <c r="J253" s="100">
        <v>65460</v>
      </c>
      <c r="K253" s="2">
        <v>64210</v>
      </c>
      <c r="L253" s="2">
        <v>64210</v>
      </c>
    </row>
    <row r="254" spans="1:12" x14ac:dyDescent="0.25">
      <c r="A254" t="s">
        <v>285</v>
      </c>
      <c r="C254" t="s">
        <v>286</v>
      </c>
      <c r="D254" t="s">
        <v>92</v>
      </c>
      <c r="E254" s="2">
        <v>463900</v>
      </c>
      <c r="F254" s="2">
        <v>1900</v>
      </c>
      <c r="G254" s="2">
        <v>0</v>
      </c>
      <c r="H254" s="2">
        <v>0</v>
      </c>
      <c r="I254" s="2">
        <v>465800</v>
      </c>
      <c r="J254" s="100">
        <v>497000</v>
      </c>
      <c r="K254" s="2">
        <v>446090</v>
      </c>
      <c r="L254" s="2">
        <v>473882</v>
      </c>
    </row>
    <row r="257" spans="3:11" x14ac:dyDescent="0.25">
      <c r="J257" s="101" t="s">
        <v>290</v>
      </c>
    </row>
    <row r="258" spans="3:11" x14ac:dyDescent="0.25">
      <c r="C258" t="s">
        <v>14</v>
      </c>
      <c r="E258" s="2">
        <f>SUMIF($C$2:$C$254,$C258,E$2:E$254)</f>
        <v>3256650</v>
      </c>
      <c r="F258" s="2">
        <f>SUMIF($C$2:$C$254,$C258,F$2:F$254)</f>
        <v>-268730</v>
      </c>
      <c r="G258" s="2">
        <f t="shared" ref="G258:I258" si="0">SUMIF($C$2:$C$254,$C258,G$2:G$254)</f>
        <v>0</v>
      </c>
      <c r="H258" s="2">
        <f t="shared" si="0"/>
        <v>495390</v>
      </c>
      <c r="I258" s="2">
        <f t="shared" si="0"/>
        <v>3483310</v>
      </c>
      <c r="J258" s="100">
        <v>3483310</v>
      </c>
      <c r="K258" s="72">
        <f>I258-J258</f>
        <v>0</v>
      </c>
    </row>
    <row r="259" spans="3:11" x14ac:dyDescent="0.25">
      <c r="C259" t="s">
        <v>48</v>
      </c>
      <c r="E259" s="2">
        <f t="shared" ref="E259:I263" si="1">SUMIF($C$2:$C$254,$C259,E$2:E$254)</f>
        <v>3156960</v>
      </c>
      <c r="F259" s="2">
        <f t="shared" si="1"/>
        <v>-30420</v>
      </c>
      <c r="G259" s="2">
        <f t="shared" si="1"/>
        <v>0</v>
      </c>
      <c r="H259" s="2">
        <f t="shared" si="1"/>
        <v>-20120</v>
      </c>
      <c r="I259" s="2">
        <f t="shared" si="1"/>
        <v>3106420</v>
      </c>
      <c r="J259" s="100">
        <v>3106420</v>
      </c>
      <c r="K259" s="72">
        <f t="shared" ref="K259:K264" si="2">I259-J259</f>
        <v>0</v>
      </c>
    </row>
    <row r="260" spans="3:11" x14ac:dyDescent="0.25">
      <c r="C260" t="s">
        <v>108</v>
      </c>
      <c r="E260" s="2">
        <f t="shared" si="1"/>
        <v>1061420</v>
      </c>
      <c r="F260" s="2">
        <f t="shared" si="1"/>
        <v>-128850</v>
      </c>
      <c r="G260" s="2">
        <f t="shared" si="1"/>
        <v>0</v>
      </c>
      <c r="H260" s="2">
        <f t="shared" si="1"/>
        <v>0</v>
      </c>
      <c r="I260" s="2">
        <f t="shared" si="1"/>
        <v>932570</v>
      </c>
      <c r="J260" s="100">
        <v>932570</v>
      </c>
      <c r="K260" s="72">
        <f t="shared" si="2"/>
        <v>0</v>
      </c>
    </row>
    <row r="261" spans="3:11" x14ac:dyDescent="0.25">
      <c r="C261" t="s">
        <v>131</v>
      </c>
      <c r="E261" s="2">
        <f t="shared" si="1"/>
        <v>12005900</v>
      </c>
      <c r="F261" s="2">
        <f t="shared" si="1"/>
        <v>301500</v>
      </c>
      <c r="G261" s="2">
        <f t="shared" si="1"/>
        <v>2740520</v>
      </c>
      <c r="H261" s="2">
        <f t="shared" si="1"/>
        <v>80</v>
      </c>
      <c r="I261" s="2">
        <f t="shared" si="1"/>
        <v>15048000</v>
      </c>
      <c r="J261" s="100">
        <v>15048000</v>
      </c>
      <c r="K261" s="72">
        <f t="shared" si="2"/>
        <v>0</v>
      </c>
    </row>
    <row r="262" spans="3:11" x14ac:dyDescent="0.25">
      <c r="C262" t="s">
        <v>262</v>
      </c>
      <c r="E262" s="2">
        <f t="shared" si="1"/>
        <v>3694500</v>
      </c>
      <c r="F262" s="2">
        <f t="shared" si="1"/>
        <v>382930</v>
      </c>
      <c r="G262" s="2">
        <f t="shared" si="1"/>
        <v>0</v>
      </c>
      <c r="H262" s="2">
        <f t="shared" si="1"/>
        <v>0</v>
      </c>
      <c r="I262" s="2">
        <f t="shared" si="1"/>
        <v>4077430</v>
      </c>
      <c r="J262" s="100">
        <v>4077430</v>
      </c>
      <c r="K262" s="72">
        <f t="shared" si="2"/>
        <v>0</v>
      </c>
    </row>
    <row r="263" spans="3:11" x14ac:dyDescent="0.25">
      <c r="C263" t="s">
        <v>286</v>
      </c>
      <c r="E263" s="2">
        <f t="shared" si="1"/>
        <v>463900</v>
      </c>
      <c r="F263" s="2">
        <f t="shared" si="1"/>
        <v>1900</v>
      </c>
      <c r="G263" s="2">
        <f t="shared" si="1"/>
        <v>0</v>
      </c>
      <c r="H263" s="2">
        <f t="shared" si="1"/>
        <v>0</v>
      </c>
      <c r="I263" s="2">
        <f t="shared" si="1"/>
        <v>465800</v>
      </c>
      <c r="J263" s="100">
        <v>465800</v>
      </c>
      <c r="K263" s="72">
        <f t="shared" si="2"/>
        <v>0</v>
      </c>
    </row>
    <row r="264" spans="3:11" x14ac:dyDescent="0.25">
      <c r="I264" s="72">
        <f>SUM(I258:I263)</f>
        <v>27113530</v>
      </c>
      <c r="J264" s="98">
        <v>27113530</v>
      </c>
      <c r="K264" s="72">
        <f t="shared" si="2"/>
        <v>0</v>
      </c>
    </row>
  </sheetData>
  <autoFilter ref="A1:M254" xr:uid="{E68B3299-4937-478C-AAB6-9FE3D5B30C02}">
    <sortState xmlns:xlrd2="http://schemas.microsoft.com/office/spreadsheetml/2017/richdata2" ref="A2:M254">
      <sortCondition ref="C1:C254"/>
    </sortState>
  </autoFilter>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337AD-E2BE-4DF4-88C7-3F663B4FC3AD}">
  <dimension ref="A1:M263"/>
  <sheetViews>
    <sheetView workbookViewId="0">
      <pane xSplit="1" ySplit="1" topLeftCell="B242" activePane="bottomRight" state="frozen"/>
      <selection pane="topRight" activeCell="B1" sqref="B1"/>
      <selection pane="bottomLeft" activeCell="A2" sqref="A2"/>
      <selection pane="bottomRight" activeCell="K258" sqref="K258"/>
    </sheetView>
  </sheetViews>
  <sheetFormatPr defaultRowHeight="15" x14ac:dyDescent="0.25"/>
  <cols>
    <col min="1" max="1" width="55.5703125" bestFit="1" customWidth="1"/>
    <col min="2" max="2" width="33.28515625" bestFit="1" customWidth="1"/>
    <col min="5" max="5" width="11.7109375" bestFit="1" customWidth="1"/>
    <col min="7" max="7" width="10.5703125" bestFit="1" customWidth="1"/>
    <col min="8" max="8" width="12" bestFit="1" customWidth="1"/>
    <col min="9" max="9" width="11.85546875" bestFit="1" customWidth="1"/>
    <col min="10" max="10" width="12.42578125" bestFit="1" customWidth="1"/>
    <col min="11" max="11" width="12.85546875" bestFit="1" customWidth="1"/>
    <col min="12" max="12" width="13.28515625" style="122" bestFit="1" customWidth="1"/>
  </cols>
  <sheetData>
    <row r="1" spans="1:13" s="1" customFormat="1" ht="30" x14ac:dyDescent="0.25">
      <c r="A1" s="1" t="s">
        <v>0</v>
      </c>
      <c r="B1" s="1" t="s">
        <v>1</v>
      </c>
      <c r="C1" s="1" t="s">
        <v>2</v>
      </c>
      <c r="D1" s="1" t="s">
        <v>3</v>
      </c>
      <c r="E1" s="70" t="s">
        <v>4</v>
      </c>
      <c r="F1" s="70" t="s">
        <v>5</v>
      </c>
      <c r="G1" s="70" t="s">
        <v>6</v>
      </c>
      <c r="H1" s="70" t="s">
        <v>8</v>
      </c>
      <c r="I1" s="70" t="s">
        <v>9</v>
      </c>
      <c r="J1" s="70" t="s">
        <v>10</v>
      </c>
      <c r="K1" s="70" t="s">
        <v>308</v>
      </c>
      <c r="L1" s="120" t="s">
        <v>309</v>
      </c>
      <c r="M1" s="70" t="s">
        <v>294</v>
      </c>
    </row>
    <row r="2" spans="1:13" x14ac:dyDescent="0.25">
      <c r="A2" t="s">
        <v>13</v>
      </c>
      <c r="C2" t="s">
        <v>14</v>
      </c>
      <c r="D2" t="s">
        <v>15</v>
      </c>
      <c r="E2" s="2">
        <v>55160</v>
      </c>
      <c r="F2" s="2">
        <v>4130</v>
      </c>
      <c r="G2" s="2">
        <v>0</v>
      </c>
      <c r="H2" s="2">
        <v>-6460</v>
      </c>
      <c r="I2" s="2">
        <f>SUM(E2:H2)</f>
        <v>52830</v>
      </c>
      <c r="J2" t="s">
        <v>310</v>
      </c>
      <c r="K2" s="2">
        <v>50640</v>
      </c>
      <c r="L2" s="121">
        <f>_xlfn.XLOOKUP(A2,'2425'!A:A,'2425'!J:J,)</f>
        <v>55000</v>
      </c>
    </row>
    <row r="3" spans="1:13" x14ac:dyDescent="0.25">
      <c r="A3" t="s">
        <v>16</v>
      </c>
      <c r="C3" t="s">
        <v>14</v>
      </c>
      <c r="D3" t="s">
        <v>18</v>
      </c>
      <c r="E3" s="2">
        <v>47460</v>
      </c>
      <c r="F3" s="2">
        <v>3560</v>
      </c>
      <c r="G3" s="2">
        <v>0</v>
      </c>
      <c r="H3" s="2">
        <v>-7250</v>
      </c>
      <c r="I3" s="2">
        <f t="shared" ref="I3:I66" si="0">SUM(E3:H3)</f>
        <v>43770</v>
      </c>
      <c r="J3" t="s">
        <v>310</v>
      </c>
      <c r="K3" s="2">
        <v>41950</v>
      </c>
      <c r="L3" s="121">
        <f>_xlfn.XLOOKUP(A3,'2425'!A:A,'2425'!J:J,)</f>
        <v>41950</v>
      </c>
    </row>
    <row r="4" spans="1:13" x14ac:dyDescent="0.25">
      <c r="A4" t="s">
        <v>20</v>
      </c>
      <c r="C4" t="s">
        <v>14</v>
      </c>
      <c r="D4" t="s">
        <v>15</v>
      </c>
      <c r="E4" s="2">
        <v>121310</v>
      </c>
      <c r="F4" s="2">
        <v>9090</v>
      </c>
      <c r="G4" s="2">
        <v>0</v>
      </c>
      <c r="H4" s="2">
        <v>-7460</v>
      </c>
      <c r="I4" s="2">
        <f t="shared" si="0"/>
        <v>122940</v>
      </c>
      <c r="J4" t="s">
        <v>310</v>
      </c>
      <c r="K4" s="2">
        <v>117840</v>
      </c>
      <c r="L4" s="121">
        <f>_xlfn.XLOOKUP(A4,'2425'!A:A,'2425'!J:J,)</f>
        <v>121340</v>
      </c>
    </row>
    <row r="5" spans="1:13" x14ac:dyDescent="0.25">
      <c r="A5" t="s">
        <v>21</v>
      </c>
      <c r="C5" t="s">
        <v>14</v>
      </c>
      <c r="D5" t="s">
        <v>18</v>
      </c>
      <c r="E5" s="2">
        <v>53020</v>
      </c>
      <c r="F5" s="2">
        <v>3970</v>
      </c>
      <c r="G5" s="2">
        <v>0</v>
      </c>
      <c r="H5" s="2">
        <v>-9810</v>
      </c>
      <c r="I5" s="2">
        <f t="shared" si="0"/>
        <v>47180</v>
      </c>
      <c r="J5" t="s">
        <v>310</v>
      </c>
      <c r="K5" s="2">
        <v>45220</v>
      </c>
      <c r="L5" s="121">
        <f>_xlfn.XLOOKUP(A5,'2425'!A:A,'2425'!J:J,)</f>
        <v>45220</v>
      </c>
    </row>
    <row r="6" spans="1:13" x14ac:dyDescent="0.25">
      <c r="A6" t="s">
        <v>22</v>
      </c>
      <c r="C6" t="s">
        <v>14</v>
      </c>
      <c r="D6" t="s">
        <v>15</v>
      </c>
      <c r="E6" s="2">
        <v>49870</v>
      </c>
      <c r="F6" s="2">
        <v>3740</v>
      </c>
      <c r="G6" s="2">
        <v>0</v>
      </c>
      <c r="H6" s="2">
        <v>-10900</v>
      </c>
      <c r="I6" s="2">
        <f t="shared" si="0"/>
        <v>42710</v>
      </c>
      <c r="J6" t="s">
        <v>310</v>
      </c>
      <c r="K6" s="2">
        <v>40940</v>
      </c>
      <c r="L6" s="121">
        <f>_xlfn.XLOOKUP(A6,'2425'!A:A,'2425'!J:J,)</f>
        <v>40940</v>
      </c>
    </row>
    <row r="7" spans="1:13" x14ac:dyDescent="0.25">
      <c r="A7" t="s">
        <v>23</v>
      </c>
      <c r="C7" t="s">
        <v>14</v>
      </c>
      <c r="D7" t="s">
        <v>18</v>
      </c>
      <c r="E7" s="2">
        <v>52200</v>
      </c>
      <c r="F7" s="2">
        <v>3910</v>
      </c>
      <c r="G7" s="2">
        <v>0</v>
      </c>
      <c r="H7" s="2">
        <v>-7970</v>
      </c>
      <c r="I7" s="2">
        <f t="shared" si="0"/>
        <v>48140</v>
      </c>
      <c r="J7" t="s">
        <v>310</v>
      </c>
      <c r="K7" s="2">
        <v>46140</v>
      </c>
      <c r="L7" s="121">
        <f>_xlfn.XLOOKUP(A7,'2425'!A:A,'2425'!J:J,)</f>
        <v>46140</v>
      </c>
    </row>
    <row r="8" spans="1:13" x14ac:dyDescent="0.25">
      <c r="A8" t="s">
        <v>24</v>
      </c>
      <c r="C8" t="s">
        <v>14</v>
      </c>
      <c r="D8" t="s">
        <v>18</v>
      </c>
      <c r="E8" s="2">
        <v>62290</v>
      </c>
      <c r="F8" s="2">
        <v>4670</v>
      </c>
      <c r="G8" s="2">
        <v>0</v>
      </c>
      <c r="H8" s="2">
        <v>-12090</v>
      </c>
      <c r="I8" s="2">
        <f t="shared" si="0"/>
        <v>54870</v>
      </c>
      <c r="J8" t="s">
        <v>310</v>
      </c>
      <c r="K8" s="2">
        <v>52590</v>
      </c>
      <c r="L8" s="121">
        <f>_xlfn.XLOOKUP(A8,'2425'!A:A,'2425'!J:J,)</f>
        <v>52590</v>
      </c>
    </row>
    <row r="9" spans="1:13" x14ac:dyDescent="0.25">
      <c r="A9" t="s">
        <v>25</v>
      </c>
      <c r="C9" t="s">
        <v>14</v>
      </c>
      <c r="D9" t="s">
        <v>26</v>
      </c>
      <c r="E9" s="2">
        <v>128960</v>
      </c>
      <c r="F9" s="2">
        <v>9660</v>
      </c>
      <c r="G9" s="2">
        <v>0</v>
      </c>
      <c r="H9" s="2">
        <v>-23790</v>
      </c>
      <c r="I9" s="2">
        <f t="shared" si="0"/>
        <v>114830</v>
      </c>
      <c r="J9" t="s">
        <v>310</v>
      </c>
      <c r="K9" s="2">
        <v>110060</v>
      </c>
      <c r="L9" s="121">
        <f>_xlfn.XLOOKUP(A9,'2425'!A:A,'2425'!J:J,)</f>
        <v>134260</v>
      </c>
    </row>
    <row r="10" spans="1:13" x14ac:dyDescent="0.25">
      <c r="A10" t="s">
        <v>27</v>
      </c>
      <c r="C10" t="s">
        <v>14</v>
      </c>
      <c r="D10" t="s">
        <v>15</v>
      </c>
      <c r="E10" s="2">
        <v>23120</v>
      </c>
      <c r="F10" s="2">
        <v>1730</v>
      </c>
      <c r="G10" s="2">
        <v>0</v>
      </c>
      <c r="H10" s="2">
        <v>-20050</v>
      </c>
      <c r="I10" s="2">
        <f t="shared" si="0"/>
        <v>4800</v>
      </c>
      <c r="J10" t="s">
        <v>310</v>
      </c>
      <c r="K10" s="2">
        <v>4600</v>
      </c>
      <c r="L10" s="121">
        <f>_xlfn.XLOOKUP(A10,'2425'!A:A,'2425'!J:J,)</f>
        <v>5520</v>
      </c>
    </row>
    <row r="11" spans="1:13" x14ac:dyDescent="0.25">
      <c r="A11" t="s">
        <v>28</v>
      </c>
      <c r="C11" t="s">
        <v>14</v>
      </c>
      <c r="D11" t="s">
        <v>26</v>
      </c>
      <c r="E11" s="2">
        <v>78440</v>
      </c>
      <c r="F11" s="2">
        <v>5880</v>
      </c>
      <c r="G11" s="2">
        <v>0</v>
      </c>
      <c r="H11" s="2">
        <v>-5710</v>
      </c>
      <c r="I11" s="2">
        <f t="shared" si="0"/>
        <v>78610</v>
      </c>
      <c r="J11" t="s">
        <v>310</v>
      </c>
      <c r="K11" s="2">
        <v>75350</v>
      </c>
      <c r="L11" s="121">
        <f>_xlfn.XLOOKUP(A11,'2425'!A:A,'2425'!J:J,)</f>
        <v>83100</v>
      </c>
    </row>
    <row r="12" spans="1:13" x14ac:dyDescent="0.25">
      <c r="A12" t="s">
        <v>29</v>
      </c>
      <c r="C12" t="s">
        <v>14</v>
      </c>
      <c r="D12" t="s">
        <v>15</v>
      </c>
      <c r="E12" s="2">
        <v>96250</v>
      </c>
      <c r="F12" s="2">
        <v>7210</v>
      </c>
      <c r="G12" s="2">
        <v>0</v>
      </c>
      <c r="H12" s="2">
        <v>-24250</v>
      </c>
      <c r="I12" s="2">
        <f t="shared" si="0"/>
        <v>79210</v>
      </c>
      <c r="J12" t="s">
        <v>310</v>
      </c>
      <c r="K12" s="2">
        <v>75920</v>
      </c>
      <c r="L12" s="121">
        <f>_xlfn.XLOOKUP(A12,'2425'!A:A,'2425'!J:J,)</f>
        <v>75920</v>
      </c>
    </row>
    <row r="13" spans="1:13" x14ac:dyDescent="0.25">
      <c r="A13" t="s">
        <v>30</v>
      </c>
      <c r="C13" t="s">
        <v>14</v>
      </c>
      <c r="D13" t="s">
        <v>15</v>
      </c>
      <c r="E13" s="2">
        <v>10610</v>
      </c>
      <c r="F13" s="2">
        <v>790</v>
      </c>
      <c r="G13" s="2">
        <v>0</v>
      </c>
      <c r="H13" s="2">
        <v>2030</v>
      </c>
      <c r="I13" s="2">
        <f t="shared" si="0"/>
        <v>13430</v>
      </c>
      <c r="J13" t="s">
        <v>310</v>
      </c>
      <c r="K13" s="2">
        <v>12870</v>
      </c>
      <c r="L13" s="121">
        <f>_xlfn.XLOOKUP(A13,'2425'!A:A,'2425'!J:J,)</f>
        <v>12870</v>
      </c>
    </row>
    <row r="14" spans="1:13" x14ac:dyDescent="0.25">
      <c r="A14" t="s">
        <v>31</v>
      </c>
      <c r="C14" t="s">
        <v>14</v>
      </c>
      <c r="D14" t="s">
        <v>18</v>
      </c>
      <c r="E14" s="2">
        <v>33380</v>
      </c>
      <c r="F14" s="2">
        <v>2500</v>
      </c>
      <c r="G14" s="2">
        <v>0</v>
      </c>
      <c r="H14" s="2">
        <v>-19550</v>
      </c>
      <c r="I14" s="2">
        <f t="shared" si="0"/>
        <v>16330</v>
      </c>
      <c r="J14" t="s">
        <v>310</v>
      </c>
      <c r="K14" s="2">
        <v>15650</v>
      </c>
      <c r="L14" s="121">
        <f>_xlfn.XLOOKUP(A14,'2425'!A:A,'2425'!J:J,)</f>
        <v>15650</v>
      </c>
    </row>
    <row r="15" spans="1:13" x14ac:dyDescent="0.25">
      <c r="A15" t="s">
        <v>32</v>
      </c>
      <c r="C15" t="s">
        <v>14</v>
      </c>
      <c r="D15" t="s">
        <v>18</v>
      </c>
      <c r="E15" s="2">
        <v>73240</v>
      </c>
      <c r="F15" s="2">
        <v>5490</v>
      </c>
      <c r="G15" s="2">
        <v>0</v>
      </c>
      <c r="H15" s="2">
        <v>-16580</v>
      </c>
      <c r="I15" s="2">
        <f t="shared" si="0"/>
        <v>62150</v>
      </c>
      <c r="J15" t="s">
        <v>310</v>
      </c>
      <c r="K15" s="2">
        <v>59570</v>
      </c>
      <c r="L15" s="121">
        <f>_xlfn.XLOOKUP(A15,'2425'!A:A,'2425'!J:J,)</f>
        <v>59570</v>
      </c>
    </row>
    <row r="16" spans="1:13" x14ac:dyDescent="0.25">
      <c r="A16" t="s">
        <v>296</v>
      </c>
      <c r="C16" t="s">
        <v>14</v>
      </c>
      <c r="D16" t="s">
        <v>15</v>
      </c>
      <c r="E16" s="2">
        <v>87560</v>
      </c>
      <c r="F16" s="2">
        <v>6560</v>
      </c>
      <c r="G16" s="2">
        <v>0</v>
      </c>
      <c r="H16" s="2">
        <v>-2970</v>
      </c>
      <c r="I16" s="2">
        <f t="shared" si="0"/>
        <v>91150</v>
      </c>
      <c r="J16" t="s">
        <v>310</v>
      </c>
      <c r="K16" s="2">
        <v>87370</v>
      </c>
      <c r="L16" s="121">
        <f>_xlfn.XLOOKUP(A16,'2425'!A:A,'2425'!J:J,)</f>
        <v>87370</v>
      </c>
    </row>
    <row r="17" spans="1:12" x14ac:dyDescent="0.25">
      <c r="A17" t="s">
        <v>33</v>
      </c>
      <c r="C17" t="s">
        <v>14</v>
      </c>
      <c r="D17" t="s">
        <v>15</v>
      </c>
      <c r="E17" s="2">
        <v>24700</v>
      </c>
      <c r="F17" s="2">
        <v>1850</v>
      </c>
      <c r="G17" s="2">
        <v>0</v>
      </c>
      <c r="H17" s="2">
        <v>-4440</v>
      </c>
      <c r="I17" s="2">
        <f t="shared" si="0"/>
        <v>22110</v>
      </c>
      <c r="J17" t="s">
        <v>310</v>
      </c>
      <c r="K17" s="2">
        <v>21190</v>
      </c>
      <c r="L17" s="121">
        <f>_xlfn.XLOOKUP(A17,'2425'!A:A,'2425'!J:J,)</f>
        <v>25750</v>
      </c>
    </row>
    <row r="18" spans="1:12" x14ac:dyDescent="0.25">
      <c r="A18" t="s">
        <v>34</v>
      </c>
      <c r="C18" t="s">
        <v>14</v>
      </c>
      <c r="D18" t="s">
        <v>15</v>
      </c>
      <c r="E18" s="2">
        <v>26870</v>
      </c>
      <c r="F18" s="2">
        <v>2010</v>
      </c>
      <c r="G18" s="2">
        <v>0</v>
      </c>
      <c r="H18" s="2">
        <v>-1210</v>
      </c>
      <c r="I18" s="2">
        <f t="shared" si="0"/>
        <v>27670</v>
      </c>
      <c r="J18" t="s">
        <v>310</v>
      </c>
      <c r="K18" s="2">
        <v>26520</v>
      </c>
      <c r="L18" s="121">
        <f>_xlfn.XLOOKUP(A18,'2425'!A:A,'2425'!J:J,)</f>
        <v>26520</v>
      </c>
    </row>
    <row r="19" spans="1:12" x14ac:dyDescent="0.25">
      <c r="A19" t="s">
        <v>35</v>
      </c>
      <c r="C19" t="s">
        <v>14</v>
      </c>
      <c r="D19" t="s">
        <v>15</v>
      </c>
      <c r="E19" s="2">
        <v>122430</v>
      </c>
      <c r="F19" s="2">
        <v>9170</v>
      </c>
      <c r="G19" s="2">
        <v>0</v>
      </c>
      <c r="H19" s="2">
        <v>-26320</v>
      </c>
      <c r="I19" s="2">
        <f t="shared" si="0"/>
        <v>105280</v>
      </c>
      <c r="J19" t="s">
        <v>310</v>
      </c>
      <c r="K19" s="2">
        <v>100910</v>
      </c>
      <c r="L19" s="121">
        <f>_xlfn.XLOOKUP(A19,'2425'!A:A,'2425'!J:J,)</f>
        <v>100910</v>
      </c>
    </row>
    <row r="20" spans="1:12" x14ac:dyDescent="0.25">
      <c r="A20" t="s">
        <v>36</v>
      </c>
      <c r="C20" t="s">
        <v>14</v>
      </c>
      <c r="D20" t="s">
        <v>18</v>
      </c>
      <c r="E20" s="2">
        <v>42140</v>
      </c>
      <c r="F20" s="2">
        <v>3160</v>
      </c>
      <c r="G20" s="2">
        <v>0</v>
      </c>
      <c r="H20" s="2">
        <v>-12810</v>
      </c>
      <c r="I20" s="2">
        <f t="shared" si="0"/>
        <v>32490</v>
      </c>
      <c r="J20" t="s">
        <v>310</v>
      </c>
      <c r="K20" s="2">
        <v>31140</v>
      </c>
      <c r="L20" s="121">
        <f>_xlfn.XLOOKUP(A20,'2425'!A:A,'2425'!J:J,)</f>
        <v>31140</v>
      </c>
    </row>
    <row r="21" spans="1:12" x14ac:dyDescent="0.25">
      <c r="A21" t="s">
        <v>37</v>
      </c>
      <c r="C21" t="s">
        <v>14</v>
      </c>
      <c r="D21" t="s">
        <v>26</v>
      </c>
      <c r="E21" s="2">
        <v>67190</v>
      </c>
      <c r="F21" s="2">
        <v>5030</v>
      </c>
      <c r="G21" s="2">
        <v>0</v>
      </c>
      <c r="H21" s="2">
        <v>-13070</v>
      </c>
      <c r="I21" s="2">
        <f t="shared" si="0"/>
        <v>59150</v>
      </c>
      <c r="J21" t="s">
        <v>310</v>
      </c>
      <c r="K21" s="2">
        <v>56690</v>
      </c>
      <c r="L21" s="121">
        <f>_xlfn.XLOOKUP(A21,'2425'!A:A,'2425'!J:J,)</f>
        <v>69440</v>
      </c>
    </row>
    <row r="22" spans="1:12" x14ac:dyDescent="0.25">
      <c r="A22" t="s">
        <v>38</v>
      </c>
      <c r="B22" t="s">
        <v>311</v>
      </c>
      <c r="C22" t="s">
        <v>14</v>
      </c>
      <c r="D22" t="s">
        <v>15</v>
      </c>
      <c r="E22" s="2">
        <v>1024150</v>
      </c>
      <c r="F22" s="2">
        <v>76730</v>
      </c>
      <c r="G22" s="2">
        <v>0</v>
      </c>
      <c r="H22" s="2">
        <v>378240</v>
      </c>
      <c r="I22" s="2">
        <f t="shared" si="0"/>
        <v>1479120</v>
      </c>
      <c r="J22" t="s">
        <v>310</v>
      </c>
      <c r="K22" s="2">
        <v>1401910</v>
      </c>
      <c r="L22" s="121">
        <f>_xlfn.XLOOKUP(A22,'2425'!A:A,'2425'!J:J,)</f>
        <v>1594599</v>
      </c>
    </row>
    <row r="23" spans="1:12" x14ac:dyDescent="0.25">
      <c r="A23" t="s">
        <v>39</v>
      </c>
      <c r="C23" t="s">
        <v>14</v>
      </c>
      <c r="D23" t="s">
        <v>15</v>
      </c>
      <c r="E23" s="2">
        <v>36890</v>
      </c>
      <c r="F23" s="2">
        <v>2760</v>
      </c>
      <c r="G23" s="2">
        <v>0</v>
      </c>
      <c r="H23" s="2">
        <v>-12510</v>
      </c>
      <c r="I23" s="2">
        <f t="shared" si="0"/>
        <v>27140</v>
      </c>
      <c r="J23" t="s">
        <v>310</v>
      </c>
      <c r="K23" s="2">
        <v>26010</v>
      </c>
      <c r="L23" s="121">
        <f>_xlfn.XLOOKUP(A23,'2425'!A:A,'2425'!J:J,)</f>
        <v>26010</v>
      </c>
    </row>
    <row r="24" spans="1:12" x14ac:dyDescent="0.25">
      <c r="A24" t="s">
        <v>40</v>
      </c>
      <c r="C24" t="s">
        <v>14</v>
      </c>
      <c r="D24" t="s">
        <v>15</v>
      </c>
      <c r="E24" s="2">
        <v>102520</v>
      </c>
      <c r="F24" s="2">
        <v>7680</v>
      </c>
      <c r="G24" s="2">
        <v>0</v>
      </c>
      <c r="H24" s="2">
        <v>-23890</v>
      </c>
      <c r="I24" s="2">
        <f t="shared" si="0"/>
        <v>86310</v>
      </c>
      <c r="J24" t="s">
        <v>310</v>
      </c>
      <c r="K24" s="2">
        <v>82730</v>
      </c>
      <c r="L24" s="121">
        <f>_xlfn.XLOOKUP(A24,'2425'!A:A,'2425'!J:J,)</f>
        <v>82730</v>
      </c>
    </row>
    <row r="25" spans="1:12" x14ac:dyDescent="0.25">
      <c r="A25" t="s">
        <v>41</v>
      </c>
      <c r="C25" t="s">
        <v>14</v>
      </c>
      <c r="D25" t="s">
        <v>15</v>
      </c>
      <c r="E25" s="2">
        <v>136740</v>
      </c>
      <c r="F25" s="2">
        <v>10240</v>
      </c>
      <c r="G25" s="2">
        <v>0</v>
      </c>
      <c r="H25" s="2">
        <v>-22600</v>
      </c>
      <c r="I25" s="2">
        <f t="shared" si="0"/>
        <v>124380</v>
      </c>
      <c r="J25" t="s">
        <v>310</v>
      </c>
      <c r="K25" s="2">
        <v>119220</v>
      </c>
      <c r="L25" s="121">
        <f>_xlfn.XLOOKUP(A25,'2425'!A:A,'2425'!J:J,)</f>
        <v>119220</v>
      </c>
    </row>
    <row r="26" spans="1:12" x14ac:dyDescent="0.25">
      <c r="A26" t="s">
        <v>42</v>
      </c>
      <c r="C26" t="s">
        <v>14</v>
      </c>
      <c r="D26" t="s">
        <v>15</v>
      </c>
      <c r="E26" s="2">
        <v>46550</v>
      </c>
      <c r="F26" s="2">
        <v>3490</v>
      </c>
      <c r="G26" s="2">
        <v>0</v>
      </c>
      <c r="H26" s="2">
        <v>-19660</v>
      </c>
      <c r="I26" s="2">
        <f t="shared" si="0"/>
        <v>30380</v>
      </c>
      <c r="J26" t="s">
        <v>310</v>
      </c>
      <c r="K26" s="2">
        <v>29120</v>
      </c>
      <c r="L26" s="121">
        <f>_xlfn.XLOOKUP(A26,'2425'!A:A,'2425'!J:J,)</f>
        <v>29120</v>
      </c>
    </row>
    <row r="27" spans="1:12" x14ac:dyDescent="0.25">
      <c r="A27" t="s">
        <v>43</v>
      </c>
      <c r="C27" t="s">
        <v>14</v>
      </c>
      <c r="D27" t="s">
        <v>15</v>
      </c>
      <c r="E27" s="2">
        <v>94650</v>
      </c>
      <c r="F27" s="2">
        <v>7090</v>
      </c>
      <c r="G27" s="2">
        <v>0</v>
      </c>
      <c r="H27" s="2">
        <v>-26440</v>
      </c>
      <c r="I27" s="2">
        <f t="shared" si="0"/>
        <v>75300</v>
      </c>
      <c r="J27" t="s">
        <v>310</v>
      </c>
      <c r="K27" s="2">
        <v>72170</v>
      </c>
      <c r="L27" s="121">
        <f>_xlfn.XLOOKUP(A27,'2425'!A:A,'2425'!J:J,)</f>
        <v>72170</v>
      </c>
    </row>
    <row r="28" spans="1:12" x14ac:dyDescent="0.25">
      <c r="A28" t="s">
        <v>44</v>
      </c>
      <c r="C28" t="s">
        <v>14</v>
      </c>
      <c r="D28" t="s">
        <v>15</v>
      </c>
      <c r="E28" s="2">
        <v>448520</v>
      </c>
      <c r="F28" s="2">
        <v>33600</v>
      </c>
      <c r="G28" s="2">
        <v>0</v>
      </c>
      <c r="H28" s="2">
        <v>-15840</v>
      </c>
      <c r="I28" s="2">
        <f t="shared" si="0"/>
        <v>466280</v>
      </c>
      <c r="J28" t="s">
        <v>310</v>
      </c>
      <c r="K28" s="2">
        <v>446920</v>
      </c>
      <c r="L28" s="121">
        <f>_xlfn.XLOOKUP(A28,'2425'!A:A,'2425'!J:J,)</f>
        <v>446920</v>
      </c>
    </row>
    <row r="29" spans="1:12" x14ac:dyDescent="0.25">
      <c r="A29" t="s">
        <v>45</v>
      </c>
      <c r="C29" t="s">
        <v>14</v>
      </c>
      <c r="D29" t="s">
        <v>18</v>
      </c>
      <c r="E29" s="2">
        <v>36770</v>
      </c>
      <c r="F29" s="2">
        <v>2750</v>
      </c>
      <c r="G29" s="2">
        <v>0</v>
      </c>
      <c r="H29" s="2">
        <v>-12060</v>
      </c>
      <c r="I29" s="2">
        <f t="shared" si="0"/>
        <v>27460</v>
      </c>
      <c r="J29" t="s">
        <v>310</v>
      </c>
      <c r="K29" s="2">
        <v>26320</v>
      </c>
      <c r="L29" s="121">
        <f>_xlfn.XLOOKUP(A29,'2425'!A:A,'2425'!J:J,)</f>
        <v>26320</v>
      </c>
    </row>
    <row r="30" spans="1:12" x14ac:dyDescent="0.25">
      <c r="A30" t="s">
        <v>46</v>
      </c>
      <c r="C30" t="s">
        <v>14</v>
      </c>
      <c r="D30" t="s">
        <v>15</v>
      </c>
      <c r="E30" s="2">
        <v>213260</v>
      </c>
      <c r="F30" s="2">
        <v>15980</v>
      </c>
      <c r="G30" s="2">
        <v>0</v>
      </c>
      <c r="H30" s="2">
        <v>-14580</v>
      </c>
      <c r="I30" s="2">
        <f t="shared" si="0"/>
        <v>214660</v>
      </c>
      <c r="J30" t="s">
        <v>310</v>
      </c>
      <c r="K30" s="2">
        <v>205750</v>
      </c>
      <c r="L30" s="121">
        <f>_xlfn.XLOOKUP(A30,'2425'!A:A,'2425'!J:J,)</f>
        <v>231319</v>
      </c>
    </row>
    <row r="31" spans="1:12" x14ac:dyDescent="0.25">
      <c r="A31" t="s">
        <v>47</v>
      </c>
      <c r="C31" t="s">
        <v>48</v>
      </c>
      <c r="D31" t="s">
        <v>15</v>
      </c>
      <c r="E31" s="2">
        <v>26780</v>
      </c>
      <c r="F31" s="2">
        <v>-90</v>
      </c>
      <c r="G31" s="2">
        <v>0</v>
      </c>
      <c r="H31" s="2">
        <v>-14010</v>
      </c>
      <c r="I31" s="2">
        <f t="shared" si="0"/>
        <v>12680</v>
      </c>
      <c r="J31" t="s">
        <v>310</v>
      </c>
      <c r="K31" s="2">
        <v>12150</v>
      </c>
      <c r="L31" s="121">
        <f>_xlfn.XLOOKUP(A31,'2425'!A:A,'2425'!J:J,)</f>
        <v>12150</v>
      </c>
    </row>
    <row r="32" spans="1:12" x14ac:dyDescent="0.25">
      <c r="A32" t="s">
        <v>49</v>
      </c>
      <c r="C32" t="s">
        <v>48</v>
      </c>
      <c r="D32" t="s">
        <v>15</v>
      </c>
      <c r="E32" s="2">
        <v>32320</v>
      </c>
      <c r="F32" s="2">
        <v>-110</v>
      </c>
      <c r="G32" s="2">
        <v>0</v>
      </c>
      <c r="H32" s="2">
        <v>-12880</v>
      </c>
      <c r="I32" s="2">
        <f t="shared" si="0"/>
        <v>19330</v>
      </c>
      <c r="J32" t="s">
        <v>310</v>
      </c>
      <c r="K32" s="2">
        <v>18530</v>
      </c>
      <c r="L32" s="121">
        <f>_xlfn.XLOOKUP(A32,'2425'!A:A,'2425'!J:J,)</f>
        <v>18530</v>
      </c>
    </row>
    <row r="33" spans="1:12" x14ac:dyDescent="0.25">
      <c r="A33" t="s">
        <v>50</v>
      </c>
      <c r="C33" t="s">
        <v>48</v>
      </c>
      <c r="D33" t="s">
        <v>304</v>
      </c>
      <c r="E33" s="2">
        <v>30260</v>
      </c>
      <c r="F33" s="2">
        <v>-100</v>
      </c>
      <c r="G33" s="2">
        <v>0</v>
      </c>
      <c r="H33" s="2">
        <v>-12760</v>
      </c>
      <c r="I33" s="2">
        <f t="shared" si="0"/>
        <v>17400</v>
      </c>
      <c r="J33" t="s">
        <v>310</v>
      </c>
      <c r="K33" s="2">
        <v>16680</v>
      </c>
      <c r="L33" s="121">
        <f>_xlfn.XLOOKUP(A33,'2425'!A:A,'2425'!J:J,)</f>
        <v>16680</v>
      </c>
    </row>
    <row r="34" spans="1:12" x14ac:dyDescent="0.25">
      <c r="A34" t="s">
        <v>312</v>
      </c>
      <c r="B34" t="s">
        <v>97</v>
      </c>
      <c r="C34" t="s">
        <v>48</v>
      </c>
      <c r="D34">
        <v>0</v>
      </c>
      <c r="E34" s="2">
        <v>0</v>
      </c>
      <c r="F34" s="2">
        <v>0</v>
      </c>
      <c r="G34" s="2">
        <v>0</v>
      </c>
      <c r="H34" s="2">
        <v>0</v>
      </c>
      <c r="I34" s="2">
        <f t="shared" si="0"/>
        <v>0</v>
      </c>
      <c r="J34" t="s">
        <v>310</v>
      </c>
      <c r="K34" s="2">
        <v>0</v>
      </c>
      <c r="L34" s="121">
        <v>0</v>
      </c>
    </row>
    <row r="35" spans="1:12" x14ac:dyDescent="0.25">
      <c r="A35" t="s">
        <v>52</v>
      </c>
      <c r="C35" t="s">
        <v>48</v>
      </c>
      <c r="D35" t="s">
        <v>18</v>
      </c>
      <c r="E35" s="2">
        <v>46850</v>
      </c>
      <c r="F35" s="2">
        <v>-160</v>
      </c>
      <c r="G35" s="2">
        <v>0</v>
      </c>
      <c r="H35" s="2">
        <v>3960</v>
      </c>
      <c r="I35" s="2">
        <f t="shared" si="0"/>
        <v>50650</v>
      </c>
      <c r="J35" t="s">
        <v>310</v>
      </c>
      <c r="K35" s="2">
        <v>48550</v>
      </c>
      <c r="L35" s="121">
        <f>_xlfn.XLOOKUP(A35,'2425'!A:A,'2425'!J:J,)</f>
        <v>48550</v>
      </c>
    </row>
    <row r="36" spans="1:12" x14ac:dyDescent="0.25">
      <c r="A36" t="s">
        <v>53</v>
      </c>
      <c r="C36" t="s">
        <v>48</v>
      </c>
      <c r="D36" t="s">
        <v>15</v>
      </c>
      <c r="E36" s="2">
        <v>33720</v>
      </c>
      <c r="F36" s="2">
        <v>-110</v>
      </c>
      <c r="G36" s="2">
        <v>0</v>
      </c>
      <c r="H36" s="2">
        <v>-8230</v>
      </c>
      <c r="I36" s="2">
        <f t="shared" si="0"/>
        <v>25380</v>
      </c>
      <c r="J36" t="s">
        <v>310</v>
      </c>
      <c r="K36" s="2">
        <v>24330</v>
      </c>
      <c r="L36" s="121">
        <f>_xlfn.XLOOKUP(A36,'2425'!A:A,'2425'!J:J,)</f>
        <v>24330</v>
      </c>
    </row>
    <row r="37" spans="1:12" x14ac:dyDescent="0.25">
      <c r="A37" t="s">
        <v>54</v>
      </c>
      <c r="C37" t="s">
        <v>48</v>
      </c>
      <c r="D37" t="s">
        <v>15</v>
      </c>
      <c r="E37" s="2">
        <v>31130</v>
      </c>
      <c r="F37" s="2">
        <v>-100</v>
      </c>
      <c r="G37" s="2">
        <v>0</v>
      </c>
      <c r="H37" s="2">
        <v>-14180</v>
      </c>
      <c r="I37" s="2">
        <f t="shared" si="0"/>
        <v>16850</v>
      </c>
      <c r="J37" t="s">
        <v>310</v>
      </c>
      <c r="K37" s="2">
        <v>16150</v>
      </c>
      <c r="L37" s="121">
        <f>_xlfn.XLOOKUP(A37,'2425'!A:A,'2425'!J:J,)</f>
        <v>16150</v>
      </c>
    </row>
    <row r="38" spans="1:12" x14ac:dyDescent="0.25">
      <c r="A38" t="s">
        <v>55</v>
      </c>
      <c r="C38" t="s">
        <v>48</v>
      </c>
      <c r="D38" t="s">
        <v>15</v>
      </c>
      <c r="E38" s="2">
        <v>31590</v>
      </c>
      <c r="F38" s="2">
        <v>-110</v>
      </c>
      <c r="G38" s="2">
        <v>0</v>
      </c>
      <c r="H38" s="2">
        <v>-11390</v>
      </c>
      <c r="I38" s="2">
        <f t="shared" si="0"/>
        <v>20090</v>
      </c>
      <c r="J38" t="s">
        <v>310</v>
      </c>
      <c r="K38" s="2">
        <v>19260</v>
      </c>
      <c r="L38" s="121">
        <f>_xlfn.XLOOKUP(A38,'2425'!A:A,'2425'!J:J,)</f>
        <v>19260</v>
      </c>
    </row>
    <row r="39" spans="1:12" x14ac:dyDescent="0.25">
      <c r="A39" t="s">
        <v>56</v>
      </c>
      <c r="C39" t="s">
        <v>48</v>
      </c>
      <c r="D39" t="s">
        <v>15</v>
      </c>
      <c r="E39" s="2">
        <v>32290</v>
      </c>
      <c r="F39" s="2">
        <v>-110</v>
      </c>
      <c r="G39" s="2">
        <v>0</v>
      </c>
      <c r="H39" s="2">
        <v>-13060</v>
      </c>
      <c r="I39" s="2">
        <f t="shared" si="0"/>
        <v>19120</v>
      </c>
      <c r="J39" t="s">
        <v>310</v>
      </c>
      <c r="K39" s="2">
        <v>18330</v>
      </c>
      <c r="L39" s="121">
        <f>_xlfn.XLOOKUP(A39,'2425'!A:A,'2425'!J:J,)</f>
        <v>18330</v>
      </c>
    </row>
    <row r="40" spans="1:12" x14ac:dyDescent="0.25">
      <c r="A40" t="s">
        <v>57</v>
      </c>
      <c r="C40" t="s">
        <v>48</v>
      </c>
      <c r="D40" t="s">
        <v>15</v>
      </c>
      <c r="E40" s="2">
        <v>58540</v>
      </c>
      <c r="F40" s="2">
        <v>-200</v>
      </c>
      <c r="G40" s="2">
        <v>0</v>
      </c>
      <c r="H40" s="2">
        <v>12100</v>
      </c>
      <c r="I40" s="2">
        <f t="shared" si="0"/>
        <v>70440</v>
      </c>
      <c r="J40" t="s">
        <v>310</v>
      </c>
      <c r="K40" s="2">
        <v>67510</v>
      </c>
      <c r="L40" s="121">
        <f>_xlfn.XLOOKUP(A40,'2425'!A:A,'2425'!J:J,)</f>
        <v>67510</v>
      </c>
    </row>
    <row r="41" spans="1:12" x14ac:dyDescent="0.25">
      <c r="A41" t="s">
        <v>58</v>
      </c>
      <c r="C41" t="s">
        <v>48</v>
      </c>
      <c r="D41" t="s">
        <v>15</v>
      </c>
      <c r="E41" s="2">
        <v>37070</v>
      </c>
      <c r="F41" s="2">
        <v>-120</v>
      </c>
      <c r="G41" s="2">
        <v>0</v>
      </c>
      <c r="H41" s="2">
        <v>-150</v>
      </c>
      <c r="I41" s="2">
        <f t="shared" si="0"/>
        <v>36800</v>
      </c>
      <c r="J41" t="s">
        <v>310</v>
      </c>
      <c r="K41" s="2">
        <v>35270</v>
      </c>
      <c r="L41" s="121">
        <f>_xlfn.XLOOKUP(A41,'2425'!A:A,'2425'!J:J,)</f>
        <v>35270</v>
      </c>
    </row>
    <row r="42" spans="1:12" x14ac:dyDescent="0.25">
      <c r="A42" t="s">
        <v>59</v>
      </c>
      <c r="C42" t="s">
        <v>48</v>
      </c>
      <c r="D42" t="s">
        <v>15</v>
      </c>
      <c r="E42" s="2">
        <v>34630</v>
      </c>
      <c r="F42" s="2">
        <v>-120</v>
      </c>
      <c r="G42" s="2">
        <v>0</v>
      </c>
      <c r="H42" s="2">
        <v>-9270</v>
      </c>
      <c r="I42" s="2">
        <f t="shared" si="0"/>
        <v>25240</v>
      </c>
      <c r="J42" t="s">
        <v>310</v>
      </c>
      <c r="K42" s="2">
        <v>24190</v>
      </c>
      <c r="L42" s="121">
        <f>_xlfn.XLOOKUP(A42,'2425'!A:A,'2425'!J:J,)</f>
        <v>24190</v>
      </c>
    </row>
    <row r="43" spans="1:12" x14ac:dyDescent="0.25">
      <c r="A43" t="s">
        <v>60</v>
      </c>
      <c r="C43" t="s">
        <v>48</v>
      </c>
      <c r="D43" t="s">
        <v>15</v>
      </c>
      <c r="E43" s="2">
        <v>53080</v>
      </c>
      <c r="F43" s="2">
        <v>-180</v>
      </c>
      <c r="G43" s="2">
        <v>0</v>
      </c>
      <c r="H43" s="2">
        <v>4360</v>
      </c>
      <c r="I43" s="2">
        <f t="shared" si="0"/>
        <v>57260</v>
      </c>
      <c r="J43" t="s">
        <v>310</v>
      </c>
      <c r="K43" s="2">
        <v>54880</v>
      </c>
      <c r="L43" s="121">
        <f>_xlfn.XLOOKUP(A43,'2425'!A:A,'2425'!J:J,)</f>
        <v>54880</v>
      </c>
    </row>
    <row r="44" spans="1:12" x14ac:dyDescent="0.25">
      <c r="A44" t="s">
        <v>61</v>
      </c>
      <c r="C44" t="s">
        <v>48</v>
      </c>
      <c r="D44" t="s">
        <v>15</v>
      </c>
      <c r="E44" s="2">
        <v>43670</v>
      </c>
      <c r="F44" s="2">
        <v>-150</v>
      </c>
      <c r="G44" s="2">
        <v>0</v>
      </c>
      <c r="H44" s="2">
        <v>13750</v>
      </c>
      <c r="I44" s="2">
        <f t="shared" si="0"/>
        <v>57270</v>
      </c>
      <c r="J44" t="s">
        <v>310</v>
      </c>
      <c r="K44" s="2">
        <v>54890</v>
      </c>
      <c r="L44" s="121">
        <f>_xlfn.XLOOKUP(A44,'2425'!A:A,'2425'!J:J,)</f>
        <v>54890</v>
      </c>
    </row>
    <row r="45" spans="1:12" x14ac:dyDescent="0.25">
      <c r="A45" t="s">
        <v>62</v>
      </c>
      <c r="C45" t="s">
        <v>48</v>
      </c>
      <c r="D45" t="s">
        <v>15</v>
      </c>
      <c r="E45" s="2">
        <v>158990</v>
      </c>
      <c r="F45" s="2">
        <v>-530</v>
      </c>
      <c r="G45" s="2">
        <v>0</v>
      </c>
      <c r="H45" s="2">
        <v>53760</v>
      </c>
      <c r="I45" s="2">
        <f t="shared" si="0"/>
        <v>212220</v>
      </c>
      <c r="J45" t="s">
        <v>310</v>
      </c>
      <c r="K45" s="2">
        <v>203400</v>
      </c>
      <c r="L45" s="121">
        <f>_xlfn.XLOOKUP(A45,'2425'!A:A,'2425'!J:J,)</f>
        <v>203400</v>
      </c>
    </row>
    <row r="46" spans="1:12" x14ac:dyDescent="0.25">
      <c r="A46" t="s">
        <v>63</v>
      </c>
      <c r="C46" t="s">
        <v>48</v>
      </c>
      <c r="D46" t="s">
        <v>15</v>
      </c>
      <c r="E46" s="2">
        <v>114140</v>
      </c>
      <c r="F46" s="2">
        <v>-380</v>
      </c>
      <c r="G46" s="2">
        <v>0</v>
      </c>
      <c r="H46" s="2">
        <v>6460</v>
      </c>
      <c r="I46" s="2">
        <f t="shared" si="0"/>
        <v>120220</v>
      </c>
      <c r="J46" t="s">
        <v>310</v>
      </c>
      <c r="K46" s="2">
        <v>115220</v>
      </c>
      <c r="L46" s="121">
        <f>_xlfn.XLOOKUP(A46,'2425'!A:A,'2425'!J:J,)</f>
        <v>115220</v>
      </c>
    </row>
    <row r="47" spans="1:12" x14ac:dyDescent="0.25">
      <c r="A47" t="s">
        <v>64</v>
      </c>
      <c r="C47" t="s">
        <v>48</v>
      </c>
      <c r="D47" t="s">
        <v>15</v>
      </c>
      <c r="E47" s="2">
        <v>36460</v>
      </c>
      <c r="F47" s="2">
        <v>-120</v>
      </c>
      <c r="G47" s="2">
        <v>0</v>
      </c>
      <c r="H47" s="2">
        <v>-5240</v>
      </c>
      <c r="I47" s="2">
        <f t="shared" si="0"/>
        <v>31100</v>
      </c>
      <c r="J47" t="s">
        <v>310</v>
      </c>
      <c r="K47" s="2">
        <v>29810</v>
      </c>
      <c r="L47" s="121">
        <f>_xlfn.XLOOKUP(A47,'2425'!A:A,'2425'!J:J,)</f>
        <v>29810</v>
      </c>
    </row>
    <row r="48" spans="1:12" x14ac:dyDescent="0.25">
      <c r="A48" t="s">
        <v>65</v>
      </c>
      <c r="C48" t="s">
        <v>48</v>
      </c>
      <c r="D48" t="s">
        <v>304</v>
      </c>
      <c r="E48" s="2">
        <v>33380</v>
      </c>
      <c r="F48" s="2">
        <v>-110</v>
      </c>
      <c r="G48" s="2">
        <v>0</v>
      </c>
      <c r="H48" s="2">
        <v>-15870</v>
      </c>
      <c r="I48" s="2">
        <f t="shared" si="0"/>
        <v>17400</v>
      </c>
      <c r="J48" t="s">
        <v>310</v>
      </c>
      <c r="K48" s="2">
        <v>16680</v>
      </c>
      <c r="L48" s="121">
        <f>_xlfn.XLOOKUP(A48,'2425'!A:A,'2425'!J:J,)</f>
        <v>20097</v>
      </c>
    </row>
    <row r="49" spans="1:12" x14ac:dyDescent="0.25">
      <c r="A49" t="s">
        <v>66</v>
      </c>
      <c r="C49" t="s">
        <v>48</v>
      </c>
      <c r="D49" t="s">
        <v>15</v>
      </c>
      <c r="E49" s="2">
        <v>46030</v>
      </c>
      <c r="F49" s="2">
        <v>-150</v>
      </c>
      <c r="G49" s="2">
        <v>0</v>
      </c>
      <c r="H49" s="2">
        <v>-10040</v>
      </c>
      <c r="I49" s="2">
        <f t="shared" si="0"/>
        <v>35840</v>
      </c>
      <c r="J49" t="s">
        <v>310</v>
      </c>
      <c r="K49" s="2">
        <v>34350</v>
      </c>
      <c r="L49" s="121">
        <f>_xlfn.XLOOKUP(A49,'2425'!A:A,'2425'!J:J,)</f>
        <v>34350</v>
      </c>
    </row>
    <row r="50" spans="1:12" x14ac:dyDescent="0.25">
      <c r="A50" t="s">
        <v>67</v>
      </c>
      <c r="C50" t="s">
        <v>48</v>
      </c>
      <c r="D50" t="s">
        <v>15</v>
      </c>
      <c r="E50" s="2">
        <v>41680</v>
      </c>
      <c r="F50" s="2">
        <v>-140</v>
      </c>
      <c r="G50" s="2">
        <v>0</v>
      </c>
      <c r="H50" s="2">
        <v>-9120</v>
      </c>
      <c r="I50" s="2">
        <f t="shared" si="0"/>
        <v>32420</v>
      </c>
      <c r="J50" t="s">
        <v>310</v>
      </c>
      <c r="K50" s="2">
        <v>31070</v>
      </c>
      <c r="L50" s="121">
        <f>_xlfn.XLOOKUP(A50,'2425'!A:A,'2425'!J:J,)</f>
        <v>31070</v>
      </c>
    </row>
    <row r="51" spans="1:12" x14ac:dyDescent="0.25">
      <c r="A51" t="s">
        <v>68</v>
      </c>
      <c r="C51" t="s">
        <v>48</v>
      </c>
      <c r="D51" t="s">
        <v>15</v>
      </c>
      <c r="E51" s="2">
        <v>45860</v>
      </c>
      <c r="F51" s="2">
        <v>-150</v>
      </c>
      <c r="G51" s="2">
        <v>0</v>
      </c>
      <c r="H51" s="2">
        <v>-8860</v>
      </c>
      <c r="I51" s="2">
        <f t="shared" si="0"/>
        <v>36850</v>
      </c>
      <c r="J51" t="s">
        <v>310</v>
      </c>
      <c r="K51" s="2">
        <v>35320</v>
      </c>
      <c r="L51" s="121">
        <f>_xlfn.XLOOKUP(A51,'2425'!A:A,'2425'!J:J,)</f>
        <v>35320</v>
      </c>
    </row>
    <row r="52" spans="1:12" x14ac:dyDescent="0.25">
      <c r="A52" t="s">
        <v>69</v>
      </c>
      <c r="C52" t="s">
        <v>48</v>
      </c>
      <c r="D52" t="s">
        <v>304</v>
      </c>
      <c r="E52" s="2">
        <v>74470</v>
      </c>
      <c r="F52" s="2">
        <v>-250</v>
      </c>
      <c r="G52" s="2">
        <v>0</v>
      </c>
      <c r="H52" s="2">
        <v>14570</v>
      </c>
      <c r="I52" s="2">
        <f t="shared" si="0"/>
        <v>88790</v>
      </c>
      <c r="J52" t="s">
        <v>310</v>
      </c>
      <c r="K52" s="2">
        <v>85100</v>
      </c>
      <c r="L52" s="121">
        <f>_xlfn.XLOOKUP(A52,'2425'!A:A,'2425'!J:J,)</f>
        <v>85100</v>
      </c>
    </row>
    <row r="53" spans="1:12" x14ac:dyDescent="0.25">
      <c r="A53" t="s">
        <v>72</v>
      </c>
      <c r="C53" t="s">
        <v>48</v>
      </c>
      <c r="D53" t="s">
        <v>15</v>
      </c>
      <c r="E53" s="2">
        <v>32310</v>
      </c>
      <c r="F53" s="2">
        <v>-110</v>
      </c>
      <c r="G53" s="2">
        <v>0</v>
      </c>
      <c r="H53" s="2">
        <v>-12870</v>
      </c>
      <c r="I53" s="2">
        <f t="shared" si="0"/>
        <v>19330</v>
      </c>
      <c r="J53" t="s">
        <v>310</v>
      </c>
      <c r="K53" s="2">
        <v>18530</v>
      </c>
      <c r="L53" s="121">
        <f>_xlfn.XLOOKUP(A53,'2425'!A:A,'2425'!J:J,)</f>
        <v>18530</v>
      </c>
    </row>
    <row r="54" spans="1:12" x14ac:dyDescent="0.25">
      <c r="A54" t="s">
        <v>73</v>
      </c>
      <c r="C54" t="s">
        <v>48</v>
      </c>
      <c r="D54" t="s">
        <v>15</v>
      </c>
      <c r="E54" s="2">
        <v>31390</v>
      </c>
      <c r="F54" s="2">
        <v>-110</v>
      </c>
      <c r="G54" s="2">
        <v>0</v>
      </c>
      <c r="H54" s="2">
        <v>-14410</v>
      </c>
      <c r="I54" s="2">
        <f t="shared" si="0"/>
        <v>16870</v>
      </c>
      <c r="J54" t="s">
        <v>310</v>
      </c>
      <c r="K54" s="2">
        <v>16170</v>
      </c>
      <c r="L54" s="121">
        <f>_xlfn.XLOOKUP(A54,'2425'!A:A,'2425'!J:J,)</f>
        <v>16170</v>
      </c>
    </row>
    <row r="55" spans="1:12" x14ac:dyDescent="0.25">
      <c r="A55" t="s">
        <v>74</v>
      </c>
      <c r="C55" t="s">
        <v>48</v>
      </c>
      <c r="D55" t="s">
        <v>15</v>
      </c>
      <c r="E55" s="2">
        <v>31780</v>
      </c>
      <c r="F55" s="2">
        <v>-110</v>
      </c>
      <c r="G55" s="2">
        <v>0</v>
      </c>
      <c r="H55" s="2">
        <v>-30</v>
      </c>
      <c r="I55" s="2">
        <f t="shared" si="0"/>
        <v>31640</v>
      </c>
      <c r="J55" t="s">
        <v>310</v>
      </c>
      <c r="K55" s="2">
        <v>30330</v>
      </c>
      <c r="L55" s="121">
        <f>_xlfn.XLOOKUP(A55,'2425'!A:A,'2425'!J:J,)</f>
        <v>30330</v>
      </c>
    </row>
    <row r="56" spans="1:12" x14ac:dyDescent="0.25">
      <c r="A56" t="s">
        <v>75</v>
      </c>
      <c r="C56" t="s">
        <v>48</v>
      </c>
      <c r="D56" t="s">
        <v>15</v>
      </c>
      <c r="E56" s="2">
        <v>27080</v>
      </c>
      <c r="F56" s="2">
        <v>-90</v>
      </c>
      <c r="G56" s="2">
        <v>0</v>
      </c>
      <c r="H56" s="2">
        <v>-15960</v>
      </c>
      <c r="I56" s="2">
        <f t="shared" si="0"/>
        <v>11030</v>
      </c>
      <c r="J56" t="s">
        <v>310</v>
      </c>
      <c r="K56" s="2">
        <v>10570</v>
      </c>
      <c r="L56" s="121">
        <f>_xlfn.XLOOKUP(A56,'2425'!A:A,'2425'!J:J,)</f>
        <v>10570</v>
      </c>
    </row>
    <row r="57" spans="1:12" x14ac:dyDescent="0.25">
      <c r="A57" t="s">
        <v>76</v>
      </c>
      <c r="C57" t="s">
        <v>48</v>
      </c>
      <c r="D57" t="s">
        <v>15</v>
      </c>
      <c r="E57" s="2">
        <v>43810</v>
      </c>
      <c r="F57" s="2">
        <v>-150</v>
      </c>
      <c r="G57" s="2">
        <v>0</v>
      </c>
      <c r="H57" s="2">
        <v>-17630</v>
      </c>
      <c r="I57" s="2">
        <f t="shared" si="0"/>
        <v>26030</v>
      </c>
      <c r="J57" t="s">
        <v>310</v>
      </c>
      <c r="K57" s="2">
        <v>24950</v>
      </c>
      <c r="L57" s="121">
        <f>_xlfn.XLOOKUP(A57,'2425'!A:A,'2425'!J:J,)</f>
        <v>24950</v>
      </c>
    </row>
    <row r="58" spans="1:12" x14ac:dyDescent="0.25">
      <c r="A58" t="s">
        <v>313</v>
      </c>
      <c r="B58" t="s">
        <v>97</v>
      </c>
      <c r="C58" t="s">
        <v>48</v>
      </c>
      <c r="D58">
        <v>0</v>
      </c>
      <c r="E58" s="2">
        <v>0</v>
      </c>
      <c r="F58" s="2">
        <v>0</v>
      </c>
      <c r="G58" s="2">
        <v>0</v>
      </c>
      <c r="H58" s="2">
        <v>0</v>
      </c>
      <c r="I58" s="2">
        <f t="shared" si="0"/>
        <v>0</v>
      </c>
      <c r="J58" t="s">
        <v>310</v>
      </c>
      <c r="K58" s="2">
        <v>0</v>
      </c>
      <c r="L58" s="121">
        <v>0</v>
      </c>
    </row>
    <row r="59" spans="1:12" x14ac:dyDescent="0.25">
      <c r="A59" t="s">
        <v>298</v>
      </c>
      <c r="C59" t="s">
        <v>48</v>
      </c>
      <c r="D59" t="s">
        <v>15</v>
      </c>
      <c r="E59" s="2">
        <v>18870</v>
      </c>
      <c r="F59" s="2">
        <v>-60</v>
      </c>
      <c r="G59" s="2">
        <v>0</v>
      </c>
      <c r="H59" s="2">
        <v>-6910</v>
      </c>
      <c r="I59" s="2">
        <f t="shared" si="0"/>
        <v>11900</v>
      </c>
      <c r="J59" t="s">
        <v>310</v>
      </c>
      <c r="K59" s="2">
        <v>11410</v>
      </c>
      <c r="L59" s="121">
        <f>_xlfn.XLOOKUP(A59,'2425'!A:A,'2425'!J:J,)</f>
        <v>11410</v>
      </c>
    </row>
    <row r="60" spans="1:12" x14ac:dyDescent="0.25">
      <c r="A60" t="s">
        <v>77</v>
      </c>
      <c r="C60" t="s">
        <v>48</v>
      </c>
      <c r="D60" t="s">
        <v>15</v>
      </c>
      <c r="E60" s="2">
        <v>107490</v>
      </c>
      <c r="F60" s="2">
        <v>-360</v>
      </c>
      <c r="G60" s="2">
        <v>0</v>
      </c>
      <c r="H60" s="2">
        <v>-30</v>
      </c>
      <c r="I60" s="2">
        <f t="shared" si="0"/>
        <v>107100</v>
      </c>
      <c r="J60" t="s">
        <v>310</v>
      </c>
      <c r="K60" s="2">
        <v>102650</v>
      </c>
      <c r="L60" s="121">
        <f>_xlfn.XLOOKUP(A60,'2425'!A:A,'2425'!J:J,)</f>
        <v>102650</v>
      </c>
    </row>
    <row r="61" spans="1:12" x14ac:dyDescent="0.25">
      <c r="A61" t="s">
        <v>78</v>
      </c>
      <c r="C61" t="s">
        <v>48</v>
      </c>
      <c r="D61" t="s">
        <v>15</v>
      </c>
      <c r="E61" s="2">
        <v>49600</v>
      </c>
      <c r="F61" s="2">
        <v>-170</v>
      </c>
      <c r="G61" s="2">
        <v>0</v>
      </c>
      <c r="H61" s="2">
        <v>1120</v>
      </c>
      <c r="I61" s="2">
        <f t="shared" si="0"/>
        <v>50550</v>
      </c>
      <c r="J61" t="s">
        <v>310</v>
      </c>
      <c r="K61" s="2">
        <v>48450</v>
      </c>
      <c r="L61" s="121">
        <f>_xlfn.XLOOKUP(A61,'2425'!A:A,'2425'!J:J,)</f>
        <v>48450</v>
      </c>
    </row>
    <row r="62" spans="1:12" x14ac:dyDescent="0.25">
      <c r="A62" t="s">
        <v>80</v>
      </c>
      <c r="C62" t="s">
        <v>48</v>
      </c>
      <c r="D62" t="s">
        <v>15</v>
      </c>
      <c r="E62" s="2">
        <v>25230</v>
      </c>
      <c r="F62" s="2">
        <v>-80</v>
      </c>
      <c r="G62" s="2">
        <v>0</v>
      </c>
      <c r="H62" s="2">
        <v>-13070</v>
      </c>
      <c r="I62" s="2">
        <f t="shared" si="0"/>
        <v>12080</v>
      </c>
      <c r="J62" t="s">
        <v>310</v>
      </c>
      <c r="K62" s="2">
        <v>11580</v>
      </c>
      <c r="L62" s="121">
        <f>_xlfn.XLOOKUP(A62,'2425'!A:A,'2425'!J:J,)</f>
        <v>15580</v>
      </c>
    </row>
    <row r="63" spans="1:12" x14ac:dyDescent="0.25">
      <c r="A63" t="s">
        <v>81</v>
      </c>
      <c r="C63" t="s">
        <v>48</v>
      </c>
      <c r="D63" t="s">
        <v>15</v>
      </c>
      <c r="E63" s="2">
        <v>197990</v>
      </c>
      <c r="F63" s="2">
        <v>-670</v>
      </c>
      <c r="G63" s="2">
        <v>0</v>
      </c>
      <c r="H63" s="2">
        <v>56190</v>
      </c>
      <c r="I63" s="2">
        <f t="shared" si="0"/>
        <v>253510</v>
      </c>
      <c r="J63" t="s">
        <v>310</v>
      </c>
      <c r="K63" s="2">
        <v>242980</v>
      </c>
      <c r="L63" s="121">
        <f>_xlfn.XLOOKUP(A63,'2425'!A:A,'2425'!J:J,)</f>
        <v>242980</v>
      </c>
    </row>
    <row r="64" spans="1:12" x14ac:dyDescent="0.25">
      <c r="A64" t="s">
        <v>82</v>
      </c>
      <c r="C64" t="s">
        <v>48</v>
      </c>
      <c r="D64" t="s">
        <v>15</v>
      </c>
      <c r="E64" s="2">
        <v>87060</v>
      </c>
      <c r="F64" s="2">
        <v>-290</v>
      </c>
      <c r="G64" s="2">
        <v>0</v>
      </c>
      <c r="H64" s="2">
        <v>-4870</v>
      </c>
      <c r="I64" s="2">
        <f t="shared" si="0"/>
        <v>81900</v>
      </c>
      <c r="J64" t="s">
        <v>310</v>
      </c>
      <c r="K64" s="2">
        <v>78500</v>
      </c>
      <c r="L64" s="121">
        <f>_xlfn.XLOOKUP(A64,'2425'!A:A,'2425'!J:J,)</f>
        <v>78500</v>
      </c>
    </row>
    <row r="65" spans="1:12" x14ac:dyDescent="0.25">
      <c r="A65" t="s">
        <v>83</v>
      </c>
      <c r="C65" t="s">
        <v>48</v>
      </c>
      <c r="D65" t="s">
        <v>15</v>
      </c>
      <c r="E65" s="2">
        <v>147590</v>
      </c>
      <c r="F65" s="2">
        <v>-500</v>
      </c>
      <c r="G65" s="2">
        <v>0</v>
      </c>
      <c r="H65" s="2">
        <v>12100</v>
      </c>
      <c r="I65" s="2">
        <f t="shared" si="0"/>
        <v>159190</v>
      </c>
      <c r="J65" t="s">
        <v>310</v>
      </c>
      <c r="K65" s="2">
        <v>152580</v>
      </c>
      <c r="L65" s="121">
        <f>_xlfn.XLOOKUP(A65,'2425'!A:A,'2425'!J:J,)</f>
        <v>161320</v>
      </c>
    </row>
    <row r="66" spans="1:12" x14ac:dyDescent="0.25">
      <c r="A66" t="s">
        <v>84</v>
      </c>
      <c r="C66" t="s">
        <v>48</v>
      </c>
      <c r="D66" t="s">
        <v>304</v>
      </c>
      <c r="E66" s="2">
        <v>107490</v>
      </c>
      <c r="F66" s="2">
        <v>-360</v>
      </c>
      <c r="G66" s="2">
        <v>0</v>
      </c>
      <c r="H66" s="2">
        <v>6630</v>
      </c>
      <c r="I66" s="2">
        <f t="shared" si="0"/>
        <v>113760</v>
      </c>
      <c r="J66" t="s">
        <v>310</v>
      </c>
      <c r="K66" s="2">
        <v>109030</v>
      </c>
      <c r="L66" s="121">
        <f>_xlfn.XLOOKUP(A66,'2425'!A:A,'2425'!J:J,)</f>
        <v>109030</v>
      </c>
    </row>
    <row r="67" spans="1:12" x14ac:dyDescent="0.25">
      <c r="A67" t="s">
        <v>85</v>
      </c>
      <c r="C67" t="s">
        <v>48</v>
      </c>
      <c r="D67" t="s">
        <v>26</v>
      </c>
      <c r="E67" s="2">
        <v>44110</v>
      </c>
      <c r="F67" s="2">
        <v>1820</v>
      </c>
      <c r="G67" s="2">
        <v>0</v>
      </c>
      <c r="H67" s="2">
        <v>0</v>
      </c>
      <c r="I67" s="2">
        <f t="shared" ref="I67:I130" si="1">SUM(E67:H67)</f>
        <v>45930</v>
      </c>
      <c r="J67" t="s">
        <v>310</v>
      </c>
      <c r="K67" s="2">
        <v>42080</v>
      </c>
      <c r="L67" s="121">
        <f>_xlfn.XLOOKUP(A67,'2425'!A:A,'2425'!J:J,)</f>
        <v>43080</v>
      </c>
    </row>
    <row r="68" spans="1:12" x14ac:dyDescent="0.25">
      <c r="A68" t="s">
        <v>86</v>
      </c>
      <c r="C68" t="s">
        <v>48</v>
      </c>
      <c r="D68" t="s">
        <v>15</v>
      </c>
      <c r="E68" s="2">
        <v>33030</v>
      </c>
      <c r="F68" s="2">
        <v>-110</v>
      </c>
      <c r="G68" s="2">
        <v>0</v>
      </c>
      <c r="H68" s="2">
        <v>-11570</v>
      </c>
      <c r="I68" s="2">
        <f t="shared" si="1"/>
        <v>21350</v>
      </c>
      <c r="J68" t="s">
        <v>310</v>
      </c>
      <c r="K68" s="2">
        <v>20460</v>
      </c>
      <c r="L68" s="121">
        <f>_xlfn.XLOOKUP(A68,'2425'!A:A,'2425'!J:J,)</f>
        <v>20460</v>
      </c>
    </row>
    <row r="69" spans="1:12" x14ac:dyDescent="0.25">
      <c r="A69" t="s">
        <v>87</v>
      </c>
      <c r="C69" t="s">
        <v>48</v>
      </c>
      <c r="D69" t="s">
        <v>26</v>
      </c>
      <c r="E69" s="2">
        <v>34830</v>
      </c>
      <c r="F69" s="2">
        <v>-120</v>
      </c>
      <c r="G69" s="2">
        <v>0</v>
      </c>
      <c r="H69" s="2">
        <v>-9330</v>
      </c>
      <c r="I69" s="2">
        <f t="shared" si="1"/>
        <v>25380</v>
      </c>
      <c r="J69" t="s">
        <v>310</v>
      </c>
      <c r="K69" s="2">
        <v>24330</v>
      </c>
      <c r="L69" s="121">
        <f>_xlfn.XLOOKUP(A69,'2425'!A:A,'2425'!J:J,)</f>
        <v>24330</v>
      </c>
    </row>
    <row r="70" spans="1:12" x14ac:dyDescent="0.25">
      <c r="A70" t="s">
        <v>88</v>
      </c>
      <c r="C70" t="s">
        <v>48</v>
      </c>
      <c r="D70" t="s">
        <v>18</v>
      </c>
      <c r="E70" s="2">
        <v>39850</v>
      </c>
      <c r="F70" s="2">
        <v>-130</v>
      </c>
      <c r="G70" s="2">
        <v>0</v>
      </c>
      <c r="H70" s="2">
        <v>-1600</v>
      </c>
      <c r="I70" s="2">
        <f t="shared" si="1"/>
        <v>38120</v>
      </c>
      <c r="J70" t="s">
        <v>310</v>
      </c>
      <c r="K70" s="2">
        <v>36540</v>
      </c>
      <c r="L70" s="121">
        <f>_xlfn.XLOOKUP(A70,'2425'!A:A,'2425'!J:J,)</f>
        <v>36540</v>
      </c>
    </row>
    <row r="71" spans="1:12" x14ac:dyDescent="0.25">
      <c r="A71" t="s">
        <v>89</v>
      </c>
      <c r="C71" t="s">
        <v>48</v>
      </c>
      <c r="D71" t="s">
        <v>304</v>
      </c>
      <c r="E71" s="2">
        <v>89520</v>
      </c>
      <c r="F71" s="2">
        <v>-300</v>
      </c>
      <c r="G71" s="2">
        <v>0</v>
      </c>
      <c r="H71" s="2">
        <v>-21360</v>
      </c>
      <c r="I71" s="2">
        <f t="shared" si="1"/>
        <v>67860</v>
      </c>
      <c r="J71" t="s">
        <v>310</v>
      </c>
      <c r="K71" s="2">
        <v>65040</v>
      </c>
      <c r="L71" s="121">
        <f>_xlfn.XLOOKUP(A71,'2425'!A:A,'2425'!J:J,)</f>
        <v>65040</v>
      </c>
    </row>
    <row r="72" spans="1:12" x14ac:dyDescent="0.25">
      <c r="A72" t="s">
        <v>90</v>
      </c>
      <c r="C72" t="s">
        <v>48</v>
      </c>
      <c r="D72" t="s">
        <v>15</v>
      </c>
      <c r="E72" s="2">
        <v>32580</v>
      </c>
      <c r="F72" s="2">
        <v>-110</v>
      </c>
      <c r="G72" s="2">
        <v>0</v>
      </c>
      <c r="H72" s="2">
        <v>-13140</v>
      </c>
      <c r="I72" s="2">
        <f t="shared" si="1"/>
        <v>19330</v>
      </c>
      <c r="J72" t="s">
        <v>310</v>
      </c>
      <c r="K72" s="2">
        <v>18530</v>
      </c>
      <c r="L72" s="121">
        <f>_xlfn.XLOOKUP(A72,'2425'!A:A,'2425'!J:J,)</f>
        <v>18530</v>
      </c>
    </row>
    <row r="73" spans="1:12" x14ac:dyDescent="0.25">
      <c r="A73" t="s">
        <v>91</v>
      </c>
      <c r="B73" t="s">
        <v>311</v>
      </c>
      <c r="C73" t="s">
        <v>48</v>
      </c>
      <c r="D73" t="s">
        <v>92</v>
      </c>
      <c r="E73" s="2">
        <v>287640</v>
      </c>
      <c r="F73" s="2">
        <v>-970</v>
      </c>
      <c r="G73" s="2">
        <v>0</v>
      </c>
      <c r="H73" s="2">
        <v>56770</v>
      </c>
      <c r="I73" s="2">
        <f t="shared" si="1"/>
        <v>343440</v>
      </c>
      <c r="J73" t="s">
        <v>310</v>
      </c>
      <c r="K73" s="2">
        <v>151590</v>
      </c>
      <c r="L73" s="121">
        <f>_xlfn.XLOOKUP(A73,'2425'!A:A,'2425'!J:J,)</f>
        <v>151590</v>
      </c>
    </row>
    <row r="74" spans="1:12" x14ac:dyDescent="0.25">
      <c r="A74" t="s">
        <v>93</v>
      </c>
      <c r="C74" t="s">
        <v>48</v>
      </c>
      <c r="D74" t="s">
        <v>26</v>
      </c>
      <c r="E74" s="2">
        <v>249900</v>
      </c>
      <c r="F74" s="2">
        <v>-840</v>
      </c>
      <c r="G74" s="2">
        <v>0</v>
      </c>
      <c r="H74" s="2">
        <v>60600</v>
      </c>
      <c r="I74" s="2">
        <f t="shared" si="1"/>
        <v>309660</v>
      </c>
      <c r="J74" t="s">
        <v>310</v>
      </c>
      <c r="K74" s="2">
        <v>296790</v>
      </c>
      <c r="L74" s="121">
        <f>_xlfn.XLOOKUP(A74,'2425'!A:A,'2425'!J:J,)</f>
        <v>296790</v>
      </c>
    </row>
    <row r="75" spans="1:12" x14ac:dyDescent="0.25">
      <c r="A75" t="s">
        <v>94</v>
      </c>
      <c r="C75" t="s">
        <v>48</v>
      </c>
      <c r="D75" t="s">
        <v>15</v>
      </c>
      <c r="E75" s="2">
        <v>35420</v>
      </c>
      <c r="F75" s="2">
        <v>-120</v>
      </c>
      <c r="G75" s="2">
        <v>0</v>
      </c>
      <c r="H75" s="2">
        <v>-7450</v>
      </c>
      <c r="I75" s="2">
        <f t="shared" si="1"/>
        <v>27850</v>
      </c>
      <c r="J75" t="s">
        <v>310</v>
      </c>
      <c r="K75" s="2">
        <v>26690</v>
      </c>
      <c r="L75" s="121">
        <f>_xlfn.XLOOKUP(A75,'2425'!A:A,'2425'!J:J,)</f>
        <v>26690</v>
      </c>
    </row>
    <row r="76" spans="1:12" x14ac:dyDescent="0.25">
      <c r="A76" t="s">
        <v>305</v>
      </c>
      <c r="B76" t="s">
        <v>71</v>
      </c>
      <c r="C76" t="s">
        <v>48</v>
      </c>
      <c r="D76" t="s">
        <v>15</v>
      </c>
      <c r="E76" s="2">
        <v>0</v>
      </c>
      <c r="F76" s="2">
        <v>0</v>
      </c>
      <c r="G76" s="2">
        <v>0</v>
      </c>
      <c r="H76" s="2">
        <v>0</v>
      </c>
      <c r="I76" s="2">
        <f t="shared" si="1"/>
        <v>0</v>
      </c>
      <c r="J76" t="s">
        <v>310</v>
      </c>
      <c r="K76" s="2">
        <v>0</v>
      </c>
      <c r="L76" s="121">
        <f>_xlfn.XLOOKUP(A76,'2425'!A:A,'2425'!J:J,)</f>
        <v>0</v>
      </c>
    </row>
    <row r="77" spans="1:12" x14ac:dyDescent="0.25">
      <c r="A77" t="s">
        <v>95</v>
      </c>
      <c r="C77" t="s">
        <v>48</v>
      </c>
      <c r="D77" t="s">
        <v>15</v>
      </c>
      <c r="E77" s="2">
        <v>65370</v>
      </c>
      <c r="F77" s="2">
        <v>-220</v>
      </c>
      <c r="G77" s="2">
        <v>0</v>
      </c>
      <c r="H77" s="2">
        <v>8410</v>
      </c>
      <c r="I77" s="2">
        <f t="shared" si="1"/>
        <v>73560</v>
      </c>
      <c r="J77" t="s">
        <v>310</v>
      </c>
      <c r="K77" s="2">
        <v>70500</v>
      </c>
      <c r="L77" s="121">
        <f>_xlfn.XLOOKUP(A77,'2425'!A:A,'2425'!J:J,)</f>
        <v>70500</v>
      </c>
    </row>
    <row r="78" spans="1:12" x14ac:dyDescent="0.25">
      <c r="A78" t="s">
        <v>96</v>
      </c>
      <c r="B78" t="s">
        <v>311</v>
      </c>
      <c r="C78" t="s">
        <v>48</v>
      </c>
      <c r="D78" t="s">
        <v>15</v>
      </c>
      <c r="E78" s="2">
        <v>49480</v>
      </c>
      <c r="F78" s="2">
        <v>2040</v>
      </c>
      <c r="G78" s="2">
        <v>0</v>
      </c>
      <c r="H78" s="2">
        <v>0</v>
      </c>
      <c r="I78" s="2">
        <f t="shared" si="1"/>
        <v>51520</v>
      </c>
      <c r="J78" t="s">
        <v>310</v>
      </c>
      <c r="K78" s="2">
        <v>32480</v>
      </c>
      <c r="L78" s="121">
        <f>_xlfn.XLOOKUP(A78,'2425'!A:A,'2425'!J:J,)</f>
        <v>47180</v>
      </c>
    </row>
    <row r="79" spans="1:12" x14ac:dyDescent="0.25">
      <c r="A79" t="s">
        <v>98</v>
      </c>
      <c r="C79" t="s">
        <v>48</v>
      </c>
      <c r="D79" t="s">
        <v>15</v>
      </c>
      <c r="E79" s="2">
        <v>30010</v>
      </c>
      <c r="F79" s="2">
        <v>-100</v>
      </c>
      <c r="G79" s="2">
        <v>0</v>
      </c>
      <c r="H79" s="2">
        <v>-10580</v>
      </c>
      <c r="I79" s="2">
        <f t="shared" si="1"/>
        <v>19330</v>
      </c>
      <c r="J79" t="s">
        <v>310</v>
      </c>
      <c r="K79" s="2">
        <v>18530</v>
      </c>
      <c r="L79" s="121">
        <f>_xlfn.XLOOKUP(A79,'2425'!A:A,'2425'!J:J,)</f>
        <v>18530</v>
      </c>
    </row>
    <row r="80" spans="1:12" x14ac:dyDescent="0.25">
      <c r="A80" t="s">
        <v>99</v>
      </c>
      <c r="C80" t="s">
        <v>48</v>
      </c>
      <c r="D80" t="s">
        <v>18</v>
      </c>
      <c r="E80" s="2">
        <v>35950</v>
      </c>
      <c r="F80" s="2">
        <v>-120</v>
      </c>
      <c r="G80" s="2">
        <v>0</v>
      </c>
      <c r="H80" s="2">
        <v>-5340</v>
      </c>
      <c r="I80" s="2">
        <f t="shared" si="1"/>
        <v>30490</v>
      </c>
      <c r="J80" t="s">
        <v>310</v>
      </c>
      <c r="K80" s="2">
        <v>29220</v>
      </c>
      <c r="L80" s="121">
        <f>_xlfn.XLOOKUP(A80,'2425'!A:A,'2425'!J:J,)</f>
        <v>29220</v>
      </c>
    </row>
    <row r="81" spans="1:12" x14ac:dyDescent="0.25">
      <c r="A81" t="s">
        <v>100</v>
      </c>
      <c r="C81" t="s">
        <v>48</v>
      </c>
      <c r="D81" t="s">
        <v>15</v>
      </c>
      <c r="E81" s="2">
        <v>122550</v>
      </c>
      <c r="F81" s="2">
        <v>-410</v>
      </c>
      <c r="G81" s="2">
        <v>0</v>
      </c>
      <c r="H81" s="2">
        <v>9370</v>
      </c>
      <c r="I81" s="2">
        <f t="shared" si="1"/>
        <v>131510</v>
      </c>
      <c r="J81" t="s">
        <v>310</v>
      </c>
      <c r="K81" s="2">
        <v>126050</v>
      </c>
      <c r="L81" s="121">
        <f>_xlfn.XLOOKUP(A81,'2425'!A:A,'2425'!J:J,)</f>
        <v>126050</v>
      </c>
    </row>
    <row r="82" spans="1:12" x14ac:dyDescent="0.25">
      <c r="A82" t="s">
        <v>101</v>
      </c>
      <c r="C82" t="s">
        <v>48</v>
      </c>
      <c r="D82" t="s">
        <v>15</v>
      </c>
      <c r="E82" s="2">
        <v>105140</v>
      </c>
      <c r="F82" s="2">
        <v>-350</v>
      </c>
      <c r="G82" s="2">
        <v>0</v>
      </c>
      <c r="H82" s="2">
        <v>20070</v>
      </c>
      <c r="I82" s="2">
        <f t="shared" si="1"/>
        <v>124860</v>
      </c>
      <c r="J82" t="s">
        <v>310</v>
      </c>
      <c r="K82" s="2">
        <v>119670</v>
      </c>
      <c r="L82" s="121">
        <f>_xlfn.XLOOKUP(A82,'2425'!A:A,'2425'!J:J,)</f>
        <v>119670</v>
      </c>
    </row>
    <row r="83" spans="1:12" x14ac:dyDescent="0.25">
      <c r="A83" t="s">
        <v>102</v>
      </c>
      <c r="C83" t="s">
        <v>48</v>
      </c>
      <c r="D83" t="s">
        <v>15</v>
      </c>
      <c r="E83" s="2">
        <v>50550</v>
      </c>
      <c r="F83" s="2">
        <v>-170</v>
      </c>
      <c r="G83" s="2">
        <v>0</v>
      </c>
      <c r="H83" s="2">
        <v>-9120</v>
      </c>
      <c r="I83" s="2">
        <f t="shared" si="1"/>
        <v>41260</v>
      </c>
      <c r="J83" t="s">
        <v>310</v>
      </c>
      <c r="K83" s="2">
        <v>39550</v>
      </c>
      <c r="L83" s="121">
        <f>_xlfn.XLOOKUP(A83,'2425'!A:A,'2425'!J:J,)</f>
        <v>39550</v>
      </c>
    </row>
    <row r="84" spans="1:12" x14ac:dyDescent="0.25">
      <c r="A84" t="s">
        <v>103</v>
      </c>
      <c r="C84" t="s">
        <v>48</v>
      </c>
      <c r="D84" t="s">
        <v>15</v>
      </c>
      <c r="E84" s="2">
        <v>38990</v>
      </c>
      <c r="F84" s="2">
        <v>-130</v>
      </c>
      <c r="G84" s="2">
        <v>0</v>
      </c>
      <c r="H84" s="2">
        <v>-6640</v>
      </c>
      <c r="I84" s="2">
        <f t="shared" si="1"/>
        <v>32220</v>
      </c>
      <c r="J84" t="s">
        <v>310</v>
      </c>
      <c r="K84" s="2">
        <v>30880</v>
      </c>
      <c r="L84" s="121">
        <f>_xlfn.XLOOKUP(A84,'2425'!A:A,'2425'!J:J,)</f>
        <v>30880</v>
      </c>
    </row>
    <row r="85" spans="1:12" x14ac:dyDescent="0.25">
      <c r="A85" t="s">
        <v>104</v>
      </c>
      <c r="C85" t="s">
        <v>48</v>
      </c>
      <c r="D85" t="s">
        <v>15</v>
      </c>
      <c r="E85" s="2">
        <v>24950</v>
      </c>
      <c r="F85" s="2">
        <v>-80</v>
      </c>
      <c r="G85" s="2">
        <v>0</v>
      </c>
      <c r="H85" s="2">
        <v>-20670</v>
      </c>
      <c r="I85" s="2">
        <f t="shared" si="1"/>
        <v>4200</v>
      </c>
      <c r="J85" t="s">
        <v>310</v>
      </c>
      <c r="K85" s="2">
        <v>4030</v>
      </c>
      <c r="L85" s="121">
        <f>_xlfn.XLOOKUP(A85,'2425'!A:A,'2425'!J:J,)</f>
        <v>4030</v>
      </c>
    </row>
    <row r="86" spans="1:12" x14ac:dyDescent="0.25">
      <c r="A86" t="s">
        <v>105</v>
      </c>
      <c r="C86" t="s">
        <v>48</v>
      </c>
      <c r="D86" t="s">
        <v>15</v>
      </c>
      <c r="E86" s="2">
        <v>89680</v>
      </c>
      <c r="F86" s="2">
        <v>-300</v>
      </c>
      <c r="G86" s="2">
        <v>0</v>
      </c>
      <c r="H86" s="2">
        <v>20970</v>
      </c>
      <c r="I86" s="2">
        <f t="shared" si="1"/>
        <v>110350</v>
      </c>
      <c r="J86" t="s">
        <v>310</v>
      </c>
      <c r="K86" s="2">
        <v>105760</v>
      </c>
      <c r="L86" s="121">
        <f>_xlfn.XLOOKUP(A86,'2425'!A:A,'2425'!J:J,)</f>
        <v>105760</v>
      </c>
    </row>
    <row r="87" spans="1:12" x14ac:dyDescent="0.25">
      <c r="A87" t="s">
        <v>106</v>
      </c>
      <c r="C87" t="s">
        <v>48</v>
      </c>
      <c r="D87" t="s">
        <v>15</v>
      </c>
      <c r="E87" s="2">
        <v>34180</v>
      </c>
      <c r="F87" s="2">
        <v>-110</v>
      </c>
      <c r="G87" s="2">
        <v>0</v>
      </c>
      <c r="H87" s="2">
        <v>-13550</v>
      </c>
      <c r="I87" s="2">
        <f t="shared" si="1"/>
        <v>20520</v>
      </c>
      <c r="J87" t="s">
        <v>310</v>
      </c>
      <c r="K87" s="2">
        <v>19670</v>
      </c>
      <c r="L87" s="121">
        <f>_xlfn.XLOOKUP(A87,'2425'!A:A,'2425'!J:J,)</f>
        <v>19670</v>
      </c>
    </row>
    <row r="88" spans="1:12" x14ac:dyDescent="0.25">
      <c r="A88" t="s">
        <v>306</v>
      </c>
      <c r="B88" t="s">
        <v>71</v>
      </c>
      <c r="C88" t="s">
        <v>48</v>
      </c>
      <c r="D88" t="s">
        <v>15</v>
      </c>
      <c r="E88" s="2"/>
      <c r="F88" s="2">
        <v>2510</v>
      </c>
      <c r="G88" s="2">
        <v>0</v>
      </c>
      <c r="H88" s="2">
        <v>0</v>
      </c>
      <c r="I88" s="2"/>
      <c r="J88" t="s">
        <v>310</v>
      </c>
      <c r="K88" s="2">
        <v>0</v>
      </c>
      <c r="L88" s="121">
        <f>_xlfn.XLOOKUP(A88,'2425'!A:A,'2425'!J:J,)</f>
        <v>60656</v>
      </c>
    </row>
    <row r="89" spans="1:12" x14ac:dyDescent="0.25">
      <c r="A89" t="s">
        <v>107</v>
      </c>
      <c r="C89" t="s">
        <v>108</v>
      </c>
      <c r="D89" t="s">
        <v>109</v>
      </c>
      <c r="E89" s="2">
        <v>58550</v>
      </c>
      <c r="F89" s="2">
        <v>-7090</v>
      </c>
      <c r="G89" s="2">
        <v>0</v>
      </c>
      <c r="H89" s="2">
        <v>5980</v>
      </c>
      <c r="I89" s="2">
        <f t="shared" si="1"/>
        <v>57440</v>
      </c>
      <c r="J89" t="s">
        <v>310</v>
      </c>
      <c r="K89" s="2">
        <v>55070</v>
      </c>
      <c r="L89" s="121">
        <f>_xlfn.XLOOKUP(A89,'2425'!A:A,'2425'!J:J,)</f>
        <v>58910</v>
      </c>
    </row>
    <row r="90" spans="1:12" x14ac:dyDescent="0.25">
      <c r="A90" t="s">
        <v>110</v>
      </c>
      <c r="C90" t="s">
        <v>108</v>
      </c>
      <c r="D90" t="s">
        <v>109</v>
      </c>
      <c r="E90" s="2">
        <v>45650</v>
      </c>
      <c r="F90" s="2">
        <v>-5530</v>
      </c>
      <c r="G90" s="2">
        <v>0</v>
      </c>
      <c r="H90" s="2">
        <v>-11710</v>
      </c>
      <c r="I90" s="2">
        <f t="shared" si="1"/>
        <v>28410</v>
      </c>
      <c r="J90" t="s">
        <v>310</v>
      </c>
      <c r="K90" s="2">
        <v>27240</v>
      </c>
      <c r="L90" s="121">
        <f>_xlfn.XLOOKUP(A90,'2425'!A:A,'2425'!J:J,)</f>
        <v>27240</v>
      </c>
    </row>
    <row r="91" spans="1:12" x14ac:dyDescent="0.25">
      <c r="A91" t="s">
        <v>111</v>
      </c>
      <c r="C91" t="s">
        <v>108</v>
      </c>
      <c r="D91" t="s">
        <v>15</v>
      </c>
      <c r="E91" s="2">
        <v>70120</v>
      </c>
      <c r="F91" s="2">
        <v>-8490</v>
      </c>
      <c r="G91" s="2">
        <v>0</v>
      </c>
      <c r="H91" s="2">
        <v>9750</v>
      </c>
      <c r="I91" s="2">
        <f t="shared" si="1"/>
        <v>71380</v>
      </c>
      <c r="J91" t="s">
        <v>310</v>
      </c>
      <c r="K91" s="2">
        <v>68430</v>
      </c>
      <c r="L91" s="121">
        <f>_xlfn.XLOOKUP(A91,'2425'!A:A,'2425'!J:J,)</f>
        <v>68430</v>
      </c>
    </row>
    <row r="92" spans="1:12" x14ac:dyDescent="0.25">
      <c r="A92" t="s">
        <v>112</v>
      </c>
      <c r="C92" t="s">
        <v>108</v>
      </c>
      <c r="D92" t="s">
        <v>109</v>
      </c>
      <c r="E92" s="2">
        <v>46240</v>
      </c>
      <c r="F92" s="2">
        <v>-5600</v>
      </c>
      <c r="G92" s="2">
        <v>0</v>
      </c>
      <c r="H92" s="2">
        <v>-10930</v>
      </c>
      <c r="I92" s="2">
        <f t="shared" si="1"/>
        <v>29710</v>
      </c>
      <c r="J92" t="s">
        <v>310</v>
      </c>
      <c r="K92" s="2">
        <v>28480</v>
      </c>
      <c r="L92" s="121">
        <f>_xlfn.XLOOKUP(A92,'2425'!A:A,'2425'!J:J,)</f>
        <v>32280</v>
      </c>
    </row>
    <row r="93" spans="1:12" x14ac:dyDescent="0.25">
      <c r="A93" t="s">
        <v>113</v>
      </c>
      <c r="C93" t="s">
        <v>108</v>
      </c>
      <c r="D93" t="s">
        <v>304</v>
      </c>
      <c r="E93" s="2">
        <v>56980</v>
      </c>
      <c r="F93" s="2">
        <v>-6900</v>
      </c>
      <c r="G93" s="2">
        <v>0</v>
      </c>
      <c r="H93" s="2">
        <v>-4830</v>
      </c>
      <c r="I93" s="2">
        <f t="shared" si="1"/>
        <v>45250</v>
      </c>
      <c r="J93" t="s">
        <v>310</v>
      </c>
      <c r="K93" s="2">
        <v>43380</v>
      </c>
      <c r="L93" s="121">
        <f>_xlfn.XLOOKUP(A93,'2425'!A:A,'2425'!J:J,)</f>
        <v>43380</v>
      </c>
    </row>
    <row r="94" spans="1:12" x14ac:dyDescent="0.25">
      <c r="A94" t="s">
        <v>114</v>
      </c>
      <c r="C94" t="s">
        <v>108</v>
      </c>
      <c r="D94" t="s">
        <v>304</v>
      </c>
      <c r="E94" s="2">
        <v>60450</v>
      </c>
      <c r="F94" s="2">
        <v>-7320</v>
      </c>
      <c r="G94" s="2">
        <v>0</v>
      </c>
      <c r="H94" s="2">
        <v>2700</v>
      </c>
      <c r="I94" s="2">
        <f t="shared" si="1"/>
        <v>55830</v>
      </c>
      <c r="J94" t="s">
        <v>310</v>
      </c>
      <c r="K94" s="2">
        <v>53520</v>
      </c>
      <c r="L94" s="121">
        <f>_xlfn.XLOOKUP(A94,'2425'!A:A,'2425'!J:J,)</f>
        <v>53520</v>
      </c>
    </row>
    <row r="95" spans="1:12" x14ac:dyDescent="0.25">
      <c r="A95" t="s">
        <v>115</v>
      </c>
      <c r="C95" t="s">
        <v>108</v>
      </c>
      <c r="D95" t="s">
        <v>304</v>
      </c>
      <c r="E95" s="2">
        <v>58950</v>
      </c>
      <c r="F95" s="2">
        <v>-7140</v>
      </c>
      <c r="G95" s="2">
        <v>0</v>
      </c>
      <c r="H95" s="2">
        <v>7240</v>
      </c>
      <c r="I95" s="2">
        <f t="shared" si="1"/>
        <v>59050</v>
      </c>
      <c r="J95" t="s">
        <v>310</v>
      </c>
      <c r="K95" s="2">
        <v>56610</v>
      </c>
      <c r="L95" s="121">
        <f>_xlfn.XLOOKUP(A95,'2425'!A:A,'2425'!J:J,)</f>
        <v>56610</v>
      </c>
    </row>
    <row r="96" spans="1:12" x14ac:dyDescent="0.25">
      <c r="A96" t="s">
        <v>116</v>
      </c>
      <c r="C96" t="s">
        <v>108</v>
      </c>
      <c r="D96" t="s">
        <v>304</v>
      </c>
      <c r="E96" s="2">
        <v>54080</v>
      </c>
      <c r="F96" s="2">
        <v>-6550</v>
      </c>
      <c r="G96" s="2">
        <v>0</v>
      </c>
      <c r="H96" s="2">
        <v>-2950</v>
      </c>
      <c r="I96" s="2">
        <f t="shared" si="1"/>
        <v>44580</v>
      </c>
      <c r="J96" t="s">
        <v>310</v>
      </c>
      <c r="K96" s="2">
        <v>42740</v>
      </c>
      <c r="L96" s="121">
        <f>_xlfn.XLOOKUP(A96,'2425'!A:A,'2425'!J:J,)</f>
        <v>42740</v>
      </c>
    </row>
    <row r="97" spans="1:12" x14ac:dyDescent="0.25">
      <c r="A97" t="s">
        <v>117</v>
      </c>
      <c r="C97" t="s">
        <v>108</v>
      </c>
      <c r="D97" t="s">
        <v>15</v>
      </c>
      <c r="E97" s="2">
        <v>62810</v>
      </c>
      <c r="F97" s="2">
        <v>-7610</v>
      </c>
      <c r="G97" s="2">
        <v>0</v>
      </c>
      <c r="H97" s="2">
        <v>13050</v>
      </c>
      <c r="I97" s="2">
        <f t="shared" si="1"/>
        <v>68250</v>
      </c>
      <c r="J97" t="s">
        <v>310</v>
      </c>
      <c r="K97" s="2">
        <v>65430</v>
      </c>
      <c r="L97" s="121">
        <f>_xlfn.XLOOKUP(A97,'2425'!A:A,'2425'!J:J,)</f>
        <v>65430</v>
      </c>
    </row>
    <row r="98" spans="1:12" x14ac:dyDescent="0.25">
      <c r="A98" t="s">
        <v>118</v>
      </c>
      <c r="C98" t="s">
        <v>108</v>
      </c>
      <c r="D98" t="s">
        <v>15</v>
      </c>
      <c r="E98" s="2">
        <v>63590</v>
      </c>
      <c r="F98" s="2">
        <v>-7700</v>
      </c>
      <c r="G98" s="2">
        <v>0</v>
      </c>
      <c r="H98" s="2">
        <v>12520</v>
      </c>
      <c r="I98" s="2">
        <f t="shared" si="1"/>
        <v>68410</v>
      </c>
      <c r="J98" t="s">
        <v>310</v>
      </c>
      <c r="K98" s="2">
        <v>65580</v>
      </c>
      <c r="L98" s="121">
        <f>_xlfn.XLOOKUP(A98,'2425'!A:A,'2425'!J:J,)</f>
        <v>65580</v>
      </c>
    </row>
    <row r="99" spans="1:12" x14ac:dyDescent="0.25">
      <c r="A99" t="s">
        <v>120</v>
      </c>
      <c r="C99" t="s">
        <v>108</v>
      </c>
      <c r="D99" t="s">
        <v>18</v>
      </c>
      <c r="E99" s="2">
        <v>52980</v>
      </c>
      <c r="F99" s="2">
        <v>-6420</v>
      </c>
      <c r="G99" s="2">
        <v>0</v>
      </c>
      <c r="H99" s="2">
        <v>-12780</v>
      </c>
      <c r="I99" s="2">
        <f t="shared" si="1"/>
        <v>33780</v>
      </c>
      <c r="J99" t="s">
        <v>310</v>
      </c>
      <c r="K99" s="2">
        <v>32380</v>
      </c>
      <c r="L99" s="121">
        <f>_xlfn.XLOOKUP(A99,'2425'!A:A,'2425'!J:J,)</f>
        <v>32380</v>
      </c>
    </row>
    <row r="100" spans="1:12" x14ac:dyDescent="0.25">
      <c r="A100" t="s">
        <v>122</v>
      </c>
      <c r="C100" t="s">
        <v>108</v>
      </c>
      <c r="D100" t="s">
        <v>18</v>
      </c>
      <c r="E100" s="2">
        <v>49900</v>
      </c>
      <c r="F100" s="2">
        <v>-6040</v>
      </c>
      <c r="G100" s="2">
        <v>0</v>
      </c>
      <c r="H100" s="2">
        <v>-10580</v>
      </c>
      <c r="I100" s="2">
        <f t="shared" si="1"/>
        <v>33280</v>
      </c>
      <c r="J100" t="s">
        <v>310</v>
      </c>
      <c r="K100" s="2">
        <v>31910</v>
      </c>
      <c r="L100" s="121">
        <f>_xlfn.XLOOKUP(A100,'2425'!A:A,'2425'!J:J,)</f>
        <v>31910</v>
      </c>
    </row>
    <row r="101" spans="1:12" x14ac:dyDescent="0.25">
      <c r="A101" t="s">
        <v>123</v>
      </c>
      <c r="C101" t="s">
        <v>108</v>
      </c>
      <c r="D101" t="s">
        <v>15</v>
      </c>
      <c r="E101" s="2">
        <v>72400</v>
      </c>
      <c r="F101" s="2">
        <v>-8770</v>
      </c>
      <c r="G101" s="2">
        <v>0</v>
      </c>
      <c r="H101" s="2">
        <v>16600</v>
      </c>
      <c r="I101" s="2">
        <f t="shared" si="1"/>
        <v>80230</v>
      </c>
      <c r="J101" t="s">
        <v>310</v>
      </c>
      <c r="K101" s="2">
        <v>76920</v>
      </c>
      <c r="L101" s="121">
        <f>_xlfn.XLOOKUP(A101,'2425'!A:A,'2425'!J:J,)</f>
        <v>76920</v>
      </c>
    </row>
    <row r="102" spans="1:12" x14ac:dyDescent="0.25">
      <c r="A102" t="s">
        <v>124</v>
      </c>
      <c r="C102" t="s">
        <v>108</v>
      </c>
      <c r="D102" t="s">
        <v>15</v>
      </c>
      <c r="E102" s="2">
        <v>62960</v>
      </c>
      <c r="F102" s="2">
        <v>-7620</v>
      </c>
      <c r="G102" s="2">
        <v>0</v>
      </c>
      <c r="H102" s="2">
        <v>12320</v>
      </c>
      <c r="I102" s="2">
        <f t="shared" si="1"/>
        <v>67660</v>
      </c>
      <c r="J102" t="s">
        <v>310</v>
      </c>
      <c r="K102" s="2">
        <v>64870</v>
      </c>
      <c r="L102" s="121">
        <f>_xlfn.XLOOKUP(A102,'2425'!A:A,'2425'!J:J,)</f>
        <v>64870</v>
      </c>
    </row>
    <row r="103" spans="1:12" x14ac:dyDescent="0.25">
      <c r="A103" t="s">
        <v>126</v>
      </c>
      <c r="C103" t="s">
        <v>108</v>
      </c>
      <c r="D103" t="s">
        <v>18</v>
      </c>
      <c r="E103" s="2">
        <v>51180</v>
      </c>
      <c r="F103" s="2">
        <v>-6200</v>
      </c>
      <c r="G103" s="2">
        <v>0</v>
      </c>
      <c r="H103" s="2">
        <v>-7140</v>
      </c>
      <c r="I103" s="2">
        <f t="shared" si="1"/>
        <v>37840</v>
      </c>
      <c r="J103" t="s">
        <v>310</v>
      </c>
      <c r="K103" s="2">
        <v>36280</v>
      </c>
      <c r="L103" s="121">
        <f>_xlfn.XLOOKUP(A103,'2425'!A:A,'2425'!J:J,)</f>
        <v>36280</v>
      </c>
    </row>
    <row r="104" spans="1:12" x14ac:dyDescent="0.25">
      <c r="A104" t="s">
        <v>127</v>
      </c>
      <c r="C104" t="s">
        <v>108</v>
      </c>
      <c r="D104" t="s">
        <v>15</v>
      </c>
      <c r="E104" s="2">
        <v>45320</v>
      </c>
      <c r="F104" s="2">
        <v>-5490</v>
      </c>
      <c r="G104" s="2">
        <v>0</v>
      </c>
      <c r="H104" s="2">
        <v>-12630</v>
      </c>
      <c r="I104" s="2">
        <f t="shared" si="1"/>
        <v>27200</v>
      </c>
      <c r="J104" t="s">
        <v>310</v>
      </c>
      <c r="K104" s="2">
        <v>26080</v>
      </c>
      <c r="L104" s="121">
        <f>_xlfn.XLOOKUP(A104,'2425'!A:A,'2425'!J:J,)</f>
        <v>26080</v>
      </c>
    </row>
    <row r="105" spans="1:12" x14ac:dyDescent="0.25">
      <c r="A105" t="s">
        <v>125</v>
      </c>
      <c r="C105" t="s">
        <v>108</v>
      </c>
      <c r="D105" t="s">
        <v>18</v>
      </c>
      <c r="E105" s="2">
        <v>39440</v>
      </c>
      <c r="F105" s="2">
        <v>760</v>
      </c>
      <c r="G105" s="2">
        <v>0</v>
      </c>
      <c r="H105" s="2">
        <v>0</v>
      </c>
      <c r="I105" s="2">
        <f t="shared" si="1"/>
        <v>40200</v>
      </c>
      <c r="J105" t="s">
        <v>310</v>
      </c>
      <c r="K105" s="2">
        <v>38330</v>
      </c>
      <c r="L105" s="121">
        <f>_xlfn.XLOOKUP(A105,'2425'!A:A,'2425'!J:J,)</f>
        <v>38330</v>
      </c>
    </row>
    <row r="106" spans="1:12" x14ac:dyDescent="0.25">
      <c r="A106" t="s">
        <v>128</v>
      </c>
      <c r="C106" t="s">
        <v>108</v>
      </c>
      <c r="D106" t="s">
        <v>109</v>
      </c>
      <c r="E106" s="2">
        <v>58320</v>
      </c>
      <c r="F106" s="2">
        <v>-7060</v>
      </c>
      <c r="G106" s="2">
        <v>0</v>
      </c>
      <c r="H106" s="2">
        <v>5280</v>
      </c>
      <c r="I106" s="2">
        <f t="shared" si="1"/>
        <v>56540</v>
      </c>
      <c r="J106" t="s">
        <v>310</v>
      </c>
      <c r="K106" s="2">
        <v>54200</v>
      </c>
      <c r="L106" s="121">
        <f>_xlfn.XLOOKUP(A106,'2425'!A:A,'2425'!J:J,)</f>
        <v>54200</v>
      </c>
    </row>
    <row r="107" spans="1:12" x14ac:dyDescent="0.25">
      <c r="A107" t="s">
        <v>129</v>
      </c>
      <c r="C107" t="s">
        <v>108</v>
      </c>
      <c r="D107" t="s">
        <v>15</v>
      </c>
      <c r="E107" s="2">
        <v>45210</v>
      </c>
      <c r="F107" s="2">
        <v>-5470</v>
      </c>
      <c r="G107" s="2">
        <v>0</v>
      </c>
      <c r="H107" s="2">
        <v>-11890</v>
      </c>
      <c r="I107" s="2">
        <f t="shared" si="1"/>
        <v>27850</v>
      </c>
      <c r="J107" t="s">
        <v>310</v>
      </c>
      <c r="K107" s="2">
        <v>26700</v>
      </c>
      <c r="L107" s="121">
        <f>_xlfn.XLOOKUP(A107,'2425'!A:A,'2425'!J:J,)</f>
        <v>26700</v>
      </c>
    </row>
    <row r="108" spans="1:12" x14ac:dyDescent="0.25">
      <c r="A108" t="s">
        <v>130</v>
      </c>
      <c r="C108" t="s">
        <v>131</v>
      </c>
      <c r="D108" t="s">
        <v>15</v>
      </c>
      <c r="E108" s="2">
        <v>436040</v>
      </c>
      <c r="F108" s="2">
        <v>15040</v>
      </c>
      <c r="G108" s="2">
        <v>110740</v>
      </c>
      <c r="H108" s="2">
        <v>-1650</v>
      </c>
      <c r="I108" s="2">
        <f t="shared" si="1"/>
        <v>560170</v>
      </c>
      <c r="J108" t="s">
        <v>310</v>
      </c>
      <c r="K108" s="2">
        <v>536880</v>
      </c>
      <c r="L108" s="121">
        <f>_xlfn.XLOOKUP(A108,'2425'!A:A,'2425'!J:J,)</f>
        <v>545380</v>
      </c>
    </row>
    <row r="109" spans="1:12" x14ac:dyDescent="0.25">
      <c r="A109" t="s">
        <v>132</v>
      </c>
      <c r="B109" t="s">
        <v>133</v>
      </c>
      <c r="C109" t="s">
        <v>131</v>
      </c>
      <c r="D109" t="s">
        <v>15</v>
      </c>
      <c r="E109" s="2">
        <v>0</v>
      </c>
      <c r="F109" s="2">
        <v>0</v>
      </c>
      <c r="G109" s="2">
        <v>0</v>
      </c>
      <c r="H109" s="2">
        <v>0</v>
      </c>
      <c r="I109" s="2">
        <f t="shared" si="1"/>
        <v>0</v>
      </c>
      <c r="J109" t="s">
        <v>310</v>
      </c>
      <c r="K109" s="2">
        <v>0</v>
      </c>
      <c r="L109" s="121">
        <f>_xlfn.XLOOKUP(A109,'2425'!A:A,'2425'!J:J,)</f>
        <v>10190</v>
      </c>
    </row>
    <row r="110" spans="1:12" x14ac:dyDescent="0.25">
      <c r="A110" t="s">
        <v>134</v>
      </c>
      <c r="C110" t="s">
        <v>131</v>
      </c>
      <c r="D110" t="s">
        <v>15</v>
      </c>
      <c r="E110" s="2">
        <v>38470</v>
      </c>
      <c r="F110" s="2">
        <v>1330</v>
      </c>
      <c r="G110" s="2">
        <v>7170</v>
      </c>
      <c r="H110" s="2">
        <v>-11490</v>
      </c>
      <c r="I110" s="2">
        <f t="shared" si="1"/>
        <v>35480</v>
      </c>
      <c r="J110" t="s">
        <v>310</v>
      </c>
      <c r="K110" s="2">
        <v>34000</v>
      </c>
      <c r="L110" s="121">
        <f>_xlfn.XLOOKUP(A110,'2425'!A:A,'2425'!J:J,)</f>
        <v>44100</v>
      </c>
    </row>
    <row r="111" spans="1:12" x14ac:dyDescent="0.25">
      <c r="A111" t="s">
        <v>135</v>
      </c>
      <c r="C111" t="s">
        <v>131</v>
      </c>
      <c r="D111" t="s">
        <v>26</v>
      </c>
      <c r="E111" s="2">
        <v>344140</v>
      </c>
      <c r="F111" s="2">
        <v>11870</v>
      </c>
      <c r="G111" s="2">
        <v>97710</v>
      </c>
      <c r="H111" s="2">
        <v>66260</v>
      </c>
      <c r="I111" s="2">
        <f t="shared" si="1"/>
        <v>519980</v>
      </c>
      <c r="J111" t="s">
        <v>310</v>
      </c>
      <c r="K111" s="2">
        <v>498360</v>
      </c>
      <c r="L111" s="121">
        <f>_xlfn.XLOOKUP(A111,'2425'!A:A,'2425'!J:J,)</f>
        <v>498360</v>
      </c>
    </row>
    <row r="112" spans="1:12" x14ac:dyDescent="0.25">
      <c r="A112" t="s">
        <v>136</v>
      </c>
      <c r="B112" t="s">
        <v>133</v>
      </c>
      <c r="C112" t="s">
        <v>131</v>
      </c>
      <c r="D112" t="s">
        <v>26</v>
      </c>
      <c r="E112" s="2">
        <v>0</v>
      </c>
      <c r="F112" s="2">
        <v>0</v>
      </c>
      <c r="G112" s="2">
        <v>0</v>
      </c>
      <c r="H112" s="2">
        <v>0</v>
      </c>
      <c r="I112" s="2">
        <f t="shared" si="1"/>
        <v>0</v>
      </c>
      <c r="J112" t="s">
        <v>310</v>
      </c>
      <c r="K112" s="2">
        <v>0</v>
      </c>
      <c r="L112" s="121">
        <f>_xlfn.XLOOKUP(A112,'2425'!A:A,'2425'!J:J,)</f>
        <v>12960</v>
      </c>
    </row>
    <row r="113" spans="1:12" x14ac:dyDescent="0.25">
      <c r="A113" t="s">
        <v>137</v>
      </c>
      <c r="C113" t="s">
        <v>131</v>
      </c>
      <c r="D113" t="s">
        <v>26</v>
      </c>
      <c r="E113" s="2">
        <v>38260</v>
      </c>
      <c r="F113" s="2">
        <v>1320</v>
      </c>
      <c r="G113" s="2">
        <v>7130</v>
      </c>
      <c r="H113" s="2">
        <v>-11230</v>
      </c>
      <c r="I113" s="2">
        <f t="shared" si="1"/>
        <v>35480</v>
      </c>
      <c r="J113" t="s">
        <v>310</v>
      </c>
      <c r="K113" s="2">
        <v>34000</v>
      </c>
      <c r="L113" s="121">
        <f>_xlfn.XLOOKUP(A113,'2425'!A:A,'2425'!J:J,)</f>
        <v>38800</v>
      </c>
    </row>
    <row r="114" spans="1:12" x14ac:dyDescent="0.25">
      <c r="A114" t="s">
        <v>138</v>
      </c>
      <c r="C114" t="s">
        <v>131</v>
      </c>
      <c r="D114" t="s">
        <v>15</v>
      </c>
      <c r="E114" s="2">
        <v>263310</v>
      </c>
      <c r="F114" s="2">
        <v>9080</v>
      </c>
      <c r="G114" s="2">
        <v>63970</v>
      </c>
      <c r="H114" s="2">
        <v>-4710</v>
      </c>
      <c r="I114" s="2">
        <f t="shared" si="1"/>
        <v>331650</v>
      </c>
      <c r="J114" t="s">
        <v>310</v>
      </c>
      <c r="K114" s="2">
        <v>317860</v>
      </c>
      <c r="L114" s="121">
        <f>_xlfn.XLOOKUP(A114,'2425'!A:A,'2425'!J:J,)</f>
        <v>317860</v>
      </c>
    </row>
    <row r="115" spans="1:12" x14ac:dyDescent="0.25">
      <c r="A115" t="s">
        <v>139</v>
      </c>
      <c r="B115" t="s">
        <v>133</v>
      </c>
      <c r="C115" t="s">
        <v>131</v>
      </c>
      <c r="D115" t="s">
        <v>15</v>
      </c>
      <c r="E115" s="2">
        <v>0</v>
      </c>
      <c r="F115" s="2">
        <v>0</v>
      </c>
      <c r="G115" s="2">
        <v>0</v>
      </c>
      <c r="H115" s="2">
        <v>0</v>
      </c>
      <c r="I115" s="2">
        <f t="shared" si="1"/>
        <v>0</v>
      </c>
      <c r="J115" t="s">
        <v>310</v>
      </c>
      <c r="K115" s="2">
        <v>0</v>
      </c>
      <c r="L115" s="121">
        <f>_xlfn.XLOOKUP(A115,'2425'!A:A,'2425'!J:J,)</f>
        <v>6000</v>
      </c>
    </row>
    <row r="116" spans="1:12" x14ac:dyDescent="0.25">
      <c r="A116" t="s">
        <v>140</v>
      </c>
      <c r="C116" t="s">
        <v>131</v>
      </c>
      <c r="D116" t="s">
        <v>15</v>
      </c>
      <c r="E116" s="2">
        <v>38160</v>
      </c>
      <c r="F116" s="2">
        <v>1320</v>
      </c>
      <c r="G116" s="2">
        <v>7110</v>
      </c>
      <c r="H116" s="2">
        <v>-11110</v>
      </c>
      <c r="I116" s="2">
        <f t="shared" si="1"/>
        <v>35480</v>
      </c>
      <c r="J116" t="s">
        <v>310</v>
      </c>
      <c r="K116" s="2">
        <v>34000</v>
      </c>
      <c r="L116" s="121">
        <f>_xlfn.XLOOKUP(A116,'2425'!A:A,'2425'!J:J,)</f>
        <v>34000</v>
      </c>
    </row>
    <row r="117" spans="1:12" x14ac:dyDescent="0.25">
      <c r="A117" t="s">
        <v>141</v>
      </c>
      <c r="C117" t="s">
        <v>131</v>
      </c>
      <c r="D117" t="s">
        <v>304</v>
      </c>
      <c r="E117" s="2">
        <v>272230</v>
      </c>
      <c r="F117" s="2">
        <v>9390</v>
      </c>
      <c r="G117" s="2">
        <v>61720</v>
      </c>
      <c r="H117" s="2">
        <v>1810</v>
      </c>
      <c r="I117" s="2">
        <f t="shared" si="1"/>
        <v>345150</v>
      </c>
      <c r="J117" t="s">
        <v>310</v>
      </c>
      <c r="K117" s="2">
        <v>330800</v>
      </c>
      <c r="L117" s="121">
        <f>_xlfn.XLOOKUP(A117,'2425'!A:A,'2425'!J:J,)</f>
        <v>330800</v>
      </c>
    </row>
    <row r="118" spans="1:12" x14ac:dyDescent="0.25">
      <c r="A118" t="s">
        <v>142</v>
      </c>
      <c r="B118" t="s">
        <v>133</v>
      </c>
      <c r="C118" t="s">
        <v>131</v>
      </c>
      <c r="D118" t="s">
        <v>304</v>
      </c>
      <c r="E118" s="2">
        <v>0</v>
      </c>
      <c r="F118" s="2">
        <v>0</v>
      </c>
      <c r="G118" s="2">
        <v>0</v>
      </c>
      <c r="H118" s="2">
        <v>0</v>
      </c>
      <c r="I118" s="2">
        <f t="shared" si="1"/>
        <v>0</v>
      </c>
      <c r="J118" t="s">
        <v>310</v>
      </c>
      <c r="K118" s="2">
        <v>0</v>
      </c>
      <c r="L118" s="121">
        <f>_xlfn.XLOOKUP(A118,'2425'!A:A,'2425'!J:J,)</f>
        <v>9750</v>
      </c>
    </row>
    <row r="119" spans="1:12" x14ac:dyDescent="0.25">
      <c r="A119" t="s">
        <v>143</v>
      </c>
      <c r="C119" t="s">
        <v>131</v>
      </c>
      <c r="D119" t="s">
        <v>304</v>
      </c>
      <c r="E119" s="2">
        <v>38290</v>
      </c>
      <c r="F119" s="2">
        <v>1320</v>
      </c>
      <c r="G119" s="2">
        <v>7130</v>
      </c>
      <c r="H119" s="2">
        <v>-11260</v>
      </c>
      <c r="I119" s="2">
        <f t="shared" si="1"/>
        <v>35480</v>
      </c>
      <c r="J119" t="s">
        <v>310</v>
      </c>
      <c r="K119" s="2">
        <v>34000</v>
      </c>
      <c r="L119" s="121">
        <f>_xlfn.XLOOKUP(A119,'2425'!A:A,'2425'!J:J,)</f>
        <v>34000</v>
      </c>
    </row>
    <row r="120" spans="1:12" x14ac:dyDescent="0.25">
      <c r="A120" t="s">
        <v>144</v>
      </c>
      <c r="C120" t="s">
        <v>131</v>
      </c>
      <c r="D120" t="s">
        <v>15</v>
      </c>
      <c r="E120" s="2">
        <v>22940</v>
      </c>
      <c r="F120" s="2">
        <v>790</v>
      </c>
      <c r="G120" s="2">
        <v>0</v>
      </c>
      <c r="H120" s="2">
        <v>-13810</v>
      </c>
      <c r="I120" s="2">
        <f t="shared" si="1"/>
        <v>9920</v>
      </c>
      <c r="J120" t="s">
        <v>310</v>
      </c>
      <c r="K120" s="2">
        <v>9510</v>
      </c>
      <c r="L120" s="121">
        <f>_xlfn.XLOOKUP(A120,'2425'!A:A,'2425'!J:J,)</f>
        <v>9510</v>
      </c>
    </row>
    <row r="121" spans="1:12" x14ac:dyDescent="0.25">
      <c r="A121" t="s">
        <v>145</v>
      </c>
      <c r="C121" t="s">
        <v>131</v>
      </c>
      <c r="D121" t="s">
        <v>18</v>
      </c>
      <c r="E121" s="2">
        <v>25370</v>
      </c>
      <c r="F121" s="2">
        <v>870</v>
      </c>
      <c r="G121" s="2">
        <v>0</v>
      </c>
      <c r="H121" s="2">
        <v>-16320</v>
      </c>
      <c r="I121" s="2">
        <f t="shared" si="1"/>
        <v>9920</v>
      </c>
      <c r="J121" t="s">
        <v>310</v>
      </c>
      <c r="K121" s="2">
        <v>9510</v>
      </c>
      <c r="L121" s="121">
        <f>_xlfn.XLOOKUP(A121,'2425'!A:A,'2425'!J:J,)</f>
        <v>9510</v>
      </c>
    </row>
    <row r="122" spans="1:12" x14ac:dyDescent="0.25">
      <c r="A122" t="s">
        <v>146</v>
      </c>
      <c r="C122" t="s">
        <v>131</v>
      </c>
      <c r="D122" t="s">
        <v>15</v>
      </c>
      <c r="E122" s="2">
        <v>458820</v>
      </c>
      <c r="F122" s="2">
        <v>15820</v>
      </c>
      <c r="G122" s="2">
        <v>153450</v>
      </c>
      <c r="H122" s="2">
        <v>140640</v>
      </c>
      <c r="I122" s="2">
        <f t="shared" si="1"/>
        <v>768730</v>
      </c>
      <c r="J122" t="s">
        <v>310</v>
      </c>
      <c r="K122" s="2">
        <v>736760</v>
      </c>
      <c r="L122" s="121">
        <f>_xlfn.XLOOKUP(A122,'2425'!A:A,'2425'!J:J,)</f>
        <v>757543</v>
      </c>
    </row>
    <row r="123" spans="1:12" x14ac:dyDescent="0.25">
      <c r="A123" t="s">
        <v>147</v>
      </c>
      <c r="B123" t="s">
        <v>133</v>
      </c>
      <c r="C123" t="s">
        <v>131</v>
      </c>
      <c r="D123" t="s">
        <v>15</v>
      </c>
      <c r="E123" s="2">
        <v>0</v>
      </c>
      <c r="F123" s="2">
        <v>0</v>
      </c>
      <c r="G123" s="2">
        <v>0</v>
      </c>
      <c r="H123" s="2">
        <v>0</v>
      </c>
      <c r="I123" s="2">
        <f t="shared" si="1"/>
        <v>0</v>
      </c>
      <c r="J123" t="s">
        <v>310</v>
      </c>
      <c r="K123" s="2">
        <v>0</v>
      </c>
      <c r="L123" s="121">
        <f>_xlfn.XLOOKUP(A123,'2425'!A:A,'2425'!J:J,)</f>
        <v>9720</v>
      </c>
    </row>
    <row r="124" spans="1:12" x14ac:dyDescent="0.25">
      <c r="A124" t="s">
        <v>148</v>
      </c>
      <c r="C124" t="s">
        <v>131</v>
      </c>
      <c r="D124" t="s">
        <v>18</v>
      </c>
      <c r="E124" s="2">
        <v>38290</v>
      </c>
      <c r="F124" s="2">
        <v>1320</v>
      </c>
      <c r="G124" s="2">
        <v>7130</v>
      </c>
      <c r="H124" s="2">
        <v>-11260</v>
      </c>
      <c r="I124" s="2">
        <f t="shared" si="1"/>
        <v>35480</v>
      </c>
      <c r="J124" t="s">
        <v>310</v>
      </c>
      <c r="K124" s="2">
        <v>34000</v>
      </c>
      <c r="L124" s="121">
        <f>_xlfn.XLOOKUP(A124,'2425'!A:A,'2425'!J:J,)</f>
        <v>34000</v>
      </c>
    </row>
    <row r="125" spans="1:12" x14ac:dyDescent="0.25">
      <c r="A125" t="s">
        <v>149</v>
      </c>
      <c r="C125" t="s">
        <v>131</v>
      </c>
      <c r="D125" t="s">
        <v>18</v>
      </c>
      <c r="E125" s="2">
        <v>240190</v>
      </c>
      <c r="F125" s="2">
        <v>8280</v>
      </c>
      <c r="G125" s="2">
        <v>51350</v>
      </c>
      <c r="H125" s="2">
        <v>-30660</v>
      </c>
      <c r="I125" s="2">
        <f t="shared" si="1"/>
        <v>269160</v>
      </c>
      <c r="J125" t="s">
        <v>310</v>
      </c>
      <c r="K125" s="2">
        <v>257970</v>
      </c>
      <c r="L125" s="121">
        <f>_xlfn.XLOOKUP(A125,'2425'!A:A,'2425'!J:J,)</f>
        <v>257970</v>
      </c>
    </row>
    <row r="126" spans="1:12" x14ac:dyDescent="0.25">
      <c r="A126" t="s">
        <v>150</v>
      </c>
      <c r="C126" t="s">
        <v>131</v>
      </c>
      <c r="D126" t="s">
        <v>15</v>
      </c>
      <c r="E126" s="2">
        <v>15850</v>
      </c>
      <c r="F126" s="2">
        <v>550</v>
      </c>
      <c r="G126" s="2">
        <v>0</v>
      </c>
      <c r="H126" s="2">
        <v>-13830</v>
      </c>
      <c r="I126" s="2">
        <f t="shared" si="1"/>
        <v>2570</v>
      </c>
      <c r="J126" t="s">
        <v>310</v>
      </c>
      <c r="K126" s="2">
        <v>2460</v>
      </c>
      <c r="L126" s="121">
        <f>_xlfn.XLOOKUP(A126,'2425'!A:A,'2425'!J:J,)</f>
        <v>2460</v>
      </c>
    </row>
    <row r="127" spans="1:12" x14ac:dyDescent="0.25">
      <c r="A127" t="s">
        <v>152</v>
      </c>
      <c r="C127" t="s">
        <v>131</v>
      </c>
      <c r="D127" t="s">
        <v>15</v>
      </c>
      <c r="E127" s="2">
        <v>243640</v>
      </c>
      <c r="F127" s="2">
        <v>8400</v>
      </c>
      <c r="G127" s="2">
        <v>48800</v>
      </c>
      <c r="H127" s="2">
        <v>-30720</v>
      </c>
      <c r="I127" s="2">
        <f t="shared" si="1"/>
        <v>270120</v>
      </c>
      <c r="J127" t="s">
        <v>310</v>
      </c>
      <c r="K127" s="2">
        <v>258890</v>
      </c>
      <c r="L127" s="121">
        <f>_xlfn.XLOOKUP(A127,'2425'!A:A,'2425'!J:J,)</f>
        <v>258890</v>
      </c>
    </row>
    <row r="128" spans="1:12" x14ac:dyDescent="0.25">
      <c r="A128" t="s">
        <v>259</v>
      </c>
      <c r="C128" t="s">
        <v>131</v>
      </c>
      <c r="D128" t="s">
        <v>15</v>
      </c>
      <c r="E128" s="2">
        <v>37910</v>
      </c>
      <c r="F128" s="2">
        <v>1310</v>
      </c>
      <c r="G128" s="2">
        <v>7060</v>
      </c>
      <c r="H128" s="2">
        <v>-10800</v>
      </c>
      <c r="I128" s="2">
        <f t="shared" si="1"/>
        <v>35480</v>
      </c>
      <c r="J128" t="s">
        <v>310</v>
      </c>
      <c r="K128" s="2">
        <v>34000</v>
      </c>
      <c r="L128" s="121">
        <f>_xlfn.XLOOKUP(A128,'2425'!A:A,'2425'!J:J,)</f>
        <v>34000</v>
      </c>
    </row>
    <row r="129" spans="1:12" x14ac:dyDescent="0.25">
      <c r="A129" t="s">
        <v>153</v>
      </c>
      <c r="C129" t="s">
        <v>131</v>
      </c>
      <c r="D129" t="s">
        <v>15</v>
      </c>
      <c r="E129" s="2">
        <v>306320</v>
      </c>
      <c r="F129" s="2">
        <v>10560</v>
      </c>
      <c r="G129" s="2">
        <v>76170</v>
      </c>
      <c r="H129" s="2">
        <v>45810</v>
      </c>
      <c r="I129" s="2">
        <f t="shared" si="1"/>
        <v>438860</v>
      </c>
      <c r="J129" t="s">
        <v>310</v>
      </c>
      <c r="K129" s="2">
        <v>420610</v>
      </c>
      <c r="L129" s="121">
        <f>_xlfn.XLOOKUP(A129,'2425'!A:A,'2425'!J:J,)</f>
        <v>420610</v>
      </c>
    </row>
    <row r="130" spans="1:12" x14ac:dyDescent="0.25">
      <c r="A130" t="s">
        <v>155</v>
      </c>
      <c r="C130" t="s">
        <v>131</v>
      </c>
      <c r="D130" t="s">
        <v>15</v>
      </c>
      <c r="E130" s="2">
        <v>38470</v>
      </c>
      <c r="F130" s="2">
        <v>1330</v>
      </c>
      <c r="G130" s="2">
        <v>7170</v>
      </c>
      <c r="H130" s="2">
        <v>-11490</v>
      </c>
      <c r="I130" s="2">
        <f t="shared" si="1"/>
        <v>35480</v>
      </c>
      <c r="J130" t="s">
        <v>310</v>
      </c>
      <c r="K130" s="2">
        <v>34000</v>
      </c>
      <c r="L130" s="121">
        <f>_xlfn.XLOOKUP(A130,'2425'!A:A,'2425'!J:J,)</f>
        <v>34000</v>
      </c>
    </row>
    <row r="131" spans="1:12" x14ac:dyDescent="0.25">
      <c r="A131" t="s">
        <v>156</v>
      </c>
      <c r="C131" t="s">
        <v>131</v>
      </c>
      <c r="D131" t="s">
        <v>15</v>
      </c>
      <c r="E131" s="2">
        <v>50520</v>
      </c>
      <c r="F131" s="2">
        <v>1740</v>
      </c>
      <c r="G131" s="2">
        <v>0</v>
      </c>
      <c r="H131" s="2">
        <v>-18080</v>
      </c>
      <c r="I131" s="2">
        <f t="shared" ref="I131:I194" si="2">SUM(E131:H131)</f>
        <v>34180</v>
      </c>
      <c r="J131" t="s">
        <v>310</v>
      </c>
      <c r="K131" s="2">
        <v>32760</v>
      </c>
      <c r="L131" s="121">
        <f>_xlfn.XLOOKUP(A131,'2425'!A:A,'2425'!J:J,)</f>
        <v>32760</v>
      </c>
    </row>
    <row r="132" spans="1:12" x14ac:dyDescent="0.25">
      <c r="A132" t="s">
        <v>157</v>
      </c>
      <c r="C132" t="s">
        <v>131</v>
      </c>
      <c r="D132" t="s">
        <v>304</v>
      </c>
      <c r="E132" s="2">
        <v>22660</v>
      </c>
      <c r="F132" s="2">
        <v>780</v>
      </c>
      <c r="G132" s="2">
        <v>0</v>
      </c>
      <c r="H132" s="2">
        <v>-13530</v>
      </c>
      <c r="I132" s="2">
        <f t="shared" si="2"/>
        <v>9910</v>
      </c>
      <c r="J132" t="s">
        <v>310</v>
      </c>
      <c r="K132" s="2">
        <v>9500</v>
      </c>
      <c r="L132" s="121">
        <f>_xlfn.XLOOKUP(A132,'2425'!A:A,'2425'!J:J,)</f>
        <v>9500</v>
      </c>
    </row>
    <row r="133" spans="1:12" x14ac:dyDescent="0.25">
      <c r="A133" t="s">
        <v>158</v>
      </c>
      <c r="C133" t="s">
        <v>131</v>
      </c>
      <c r="D133" t="s">
        <v>15</v>
      </c>
      <c r="E133" s="2">
        <v>329330</v>
      </c>
      <c r="F133" s="2">
        <v>11360</v>
      </c>
      <c r="G133" s="2">
        <v>80520</v>
      </c>
      <c r="H133" s="2">
        <v>51290</v>
      </c>
      <c r="I133" s="2">
        <f t="shared" si="2"/>
        <v>472500</v>
      </c>
      <c r="J133" t="s">
        <v>310</v>
      </c>
      <c r="K133" s="2">
        <v>452850</v>
      </c>
      <c r="L133" s="121">
        <f>_xlfn.XLOOKUP(A133,'2425'!A:A,'2425'!J:J,)</f>
        <v>459103</v>
      </c>
    </row>
    <row r="134" spans="1:12" x14ac:dyDescent="0.25">
      <c r="A134" t="s">
        <v>159</v>
      </c>
      <c r="B134" t="s">
        <v>133</v>
      </c>
      <c r="C134" t="s">
        <v>131</v>
      </c>
      <c r="D134" t="s">
        <v>15</v>
      </c>
      <c r="E134" s="2">
        <v>0</v>
      </c>
      <c r="F134" s="2">
        <v>0</v>
      </c>
      <c r="G134" s="2">
        <v>0</v>
      </c>
      <c r="H134" s="2">
        <v>0</v>
      </c>
      <c r="I134" s="2">
        <f t="shared" si="2"/>
        <v>0</v>
      </c>
      <c r="J134" t="s">
        <v>310</v>
      </c>
      <c r="K134" s="2">
        <v>0</v>
      </c>
      <c r="L134" s="121">
        <f>_xlfn.XLOOKUP(A134,'2425'!A:A,'2425'!J:J,)</f>
        <v>8100</v>
      </c>
    </row>
    <row r="135" spans="1:12" x14ac:dyDescent="0.25">
      <c r="A135" t="s">
        <v>160</v>
      </c>
      <c r="C135" t="s">
        <v>131</v>
      </c>
      <c r="D135" t="s">
        <v>15</v>
      </c>
      <c r="E135" s="2">
        <v>38800</v>
      </c>
      <c r="F135" s="2">
        <v>1340</v>
      </c>
      <c r="G135" s="2">
        <v>7230</v>
      </c>
      <c r="H135" s="2">
        <v>-11890</v>
      </c>
      <c r="I135" s="2">
        <f t="shared" si="2"/>
        <v>35480</v>
      </c>
      <c r="J135" t="s">
        <v>310</v>
      </c>
      <c r="K135" s="2">
        <v>34000</v>
      </c>
      <c r="L135" s="121">
        <f>_xlfn.XLOOKUP(A135,'2425'!A:A,'2425'!J:J,)</f>
        <v>34000</v>
      </c>
    </row>
    <row r="136" spans="1:12" x14ac:dyDescent="0.25">
      <c r="A136" t="s">
        <v>161</v>
      </c>
      <c r="C136" t="s">
        <v>131</v>
      </c>
      <c r="D136" t="s">
        <v>15</v>
      </c>
      <c r="E136" s="2">
        <v>276540</v>
      </c>
      <c r="F136" s="2">
        <v>9540</v>
      </c>
      <c r="G136" s="2">
        <v>67180</v>
      </c>
      <c r="H136" s="2">
        <v>24870</v>
      </c>
      <c r="I136" s="2">
        <f t="shared" si="2"/>
        <v>378130</v>
      </c>
      <c r="J136" t="s">
        <v>310</v>
      </c>
      <c r="K136" s="2">
        <v>362410</v>
      </c>
      <c r="L136" s="121">
        <f>_xlfn.XLOOKUP(A136,'2425'!A:A,'2425'!J:J,)</f>
        <v>362410</v>
      </c>
    </row>
    <row r="137" spans="1:12" x14ac:dyDescent="0.25">
      <c r="A137" t="s">
        <v>162</v>
      </c>
      <c r="B137" t="s">
        <v>133</v>
      </c>
      <c r="C137" t="s">
        <v>131</v>
      </c>
      <c r="D137" t="s">
        <v>15</v>
      </c>
      <c r="E137" s="2">
        <v>0</v>
      </c>
      <c r="F137" s="2">
        <v>0</v>
      </c>
      <c r="G137" s="2">
        <v>0</v>
      </c>
      <c r="H137" s="2">
        <v>0</v>
      </c>
      <c r="I137" s="2">
        <f t="shared" si="2"/>
        <v>0</v>
      </c>
      <c r="J137" t="s">
        <v>310</v>
      </c>
      <c r="K137" s="2">
        <v>0</v>
      </c>
      <c r="L137" s="121">
        <f>_xlfn.XLOOKUP(A137,'2425'!A:A,'2425'!J:J,)</f>
        <v>1200</v>
      </c>
    </row>
    <row r="138" spans="1:12" x14ac:dyDescent="0.25">
      <c r="A138" t="s">
        <v>163</v>
      </c>
      <c r="C138" t="s">
        <v>131</v>
      </c>
      <c r="D138" t="s">
        <v>15</v>
      </c>
      <c r="E138" s="2">
        <v>38490</v>
      </c>
      <c r="F138" s="2">
        <v>1330</v>
      </c>
      <c r="G138" s="2">
        <v>7170</v>
      </c>
      <c r="H138" s="2">
        <v>-11510</v>
      </c>
      <c r="I138" s="2">
        <f t="shared" si="2"/>
        <v>35480</v>
      </c>
      <c r="J138" t="s">
        <v>310</v>
      </c>
      <c r="K138" s="2">
        <v>34000</v>
      </c>
      <c r="L138" s="121">
        <f>_xlfn.XLOOKUP(A138,'2425'!A:A,'2425'!J:J,)</f>
        <v>34000</v>
      </c>
    </row>
    <row r="139" spans="1:12" x14ac:dyDescent="0.25">
      <c r="A139" t="s">
        <v>164</v>
      </c>
      <c r="C139" t="s">
        <v>131</v>
      </c>
      <c r="D139" t="s">
        <v>304</v>
      </c>
      <c r="E139" s="2">
        <v>267830</v>
      </c>
      <c r="F139" s="2">
        <v>9240</v>
      </c>
      <c r="G139" s="2">
        <v>63900</v>
      </c>
      <c r="H139" s="2">
        <v>-890</v>
      </c>
      <c r="I139" s="2">
        <f t="shared" si="2"/>
        <v>340080</v>
      </c>
      <c r="J139" t="s">
        <v>310</v>
      </c>
      <c r="K139" s="2">
        <v>325940</v>
      </c>
      <c r="L139" s="121">
        <f>_xlfn.XLOOKUP(A139,'2425'!A:A,'2425'!J:J,)</f>
        <v>325940</v>
      </c>
    </row>
    <row r="140" spans="1:12" x14ac:dyDescent="0.25">
      <c r="A140" t="s">
        <v>165</v>
      </c>
      <c r="B140" t="s">
        <v>133</v>
      </c>
      <c r="C140" t="s">
        <v>131</v>
      </c>
      <c r="D140" t="s">
        <v>304</v>
      </c>
      <c r="E140" s="2">
        <v>0</v>
      </c>
      <c r="F140" s="2">
        <v>0</v>
      </c>
      <c r="G140" s="2">
        <v>0</v>
      </c>
      <c r="H140" s="2">
        <v>0</v>
      </c>
      <c r="I140" s="2">
        <f t="shared" si="2"/>
        <v>0</v>
      </c>
      <c r="J140" t="s">
        <v>310</v>
      </c>
      <c r="K140" s="2">
        <v>0</v>
      </c>
      <c r="L140" s="121">
        <f>_xlfn.XLOOKUP(A140,'2425'!A:A,'2425'!J:J,)</f>
        <v>0</v>
      </c>
    </row>
    <row r="141" spans="1:12" x14ac:dyDescent="0.25">
      <c r="A141" t="s">
        <v>166</v>
      </c>
      <c r="C141" t="s">
        <v>131</v>
      </c>
      <c r="D141" t="s">
        <v>304</v>
      </c>
      <c r="E141" s="2">
        <v>38820</v>
      </c>
      <c r="F141" s="2">
        <v>1340</v>
      </c>
      <c r="G141" s="2">
        <v>7230</v>
      </c>
      <c r="H141" s="2">
        <v>-11910</v>
      </c>
      <c r="I141" s="2">
        <f t="shared" si="2"/>
        <v>35480</v>
      </c>
      <c r="J141" t="s">
        <v>310</v>
      </c>
      <c r="K141" s="2">
        <v>34000</v>
      </c>
      <c r="L141" s="121">
        <f>_xlfn.XLOOKUP(A141,'2425'!A:A,'2425'!J:J,)</f>
        <v>34000</v>
      </c>
    </row>
    <row r="142" spans="1:12" x14ac:dyDescent="0.25">
      <c r="A142" t="s">
        <v>167</v>
      </c>
      <c r="C142" t="s">
        <v>131</v>
      </c>
      <c r="D142" t="s">
        <v>15</v>
      </c>
      <c r="E142" s="2">
        <v>256220</v>
      </c>
      <c r="F142" s="2">
        <v>8840</v>
      </c>
      <c r="G142" s="2">
        <v>61630</v>
      </c>
      <c r="H142" s="2">
        <v>180</v>
      </c>
      <c r="I142" s="2">
        <f t="shared" si="2"/>
        <v>326870</v>
      </c>
      <c r="J142" t="s">
        <v>310</v>
      </c>
      <c r="K142" s="2">
        <v>313280</v>
      </c>
      <c r="L142" s="121">
        <f>_xlfn.XLOOKUP(A142,'2425'!A:A,'2425'!J:J,)</f>
        <v>313820</v>
      </c>
    </row>
    <row r="143" spans="1:12" x14ac:dyDescent="0.25">
      <c r="A143" t="s">
        <v>168</v>
      </c>
      <c r="B143" t="s">
        <v>133</v>
      </c>
      <c r="C143" t="s">
        <v>131</v>
      </c>
      <c r="D143" t="s">
        <v>15</v>
      </c>
      <c r="E143" s="2">
        <v>0</v>
      </c>
      <c r="F143" s="2">
        <v>0</v>
      </c>
      <c r="G143" s="2">
        <v>0</v>
      </c>
      <c r="H143" s="2">
        <v>0</v>
      </c>
      <c r="I143" s="2">
        <f t="shared" si="2"/>
        <v>0</v>
      </c>
      <c r="J143" t="s">
        <v>310</v>
      </c>
      <c r="K143" s="2">
        <v>0</v>
      </c>
      <c r="L143" s="121">
        <f>_xlfn.XLOOKUP(A143,'2425'!A:A,'2425'!J:J,)</f>
        <v>2000</v>
      </c>
    </row>
    <row r="144" spans="1:12" x14ac:dyDescent="0.25">
      <c r="A144" t="s">
        <v>169</v>
      </c>
      <c r="C144" t="s">
        <v>131</v>
      </c>
      <c r="D144" t="s">
        <v>15</v>
      </c>
      <c r="E144" s="2">
        <v>38090</v>
      </c>
      <c r="F144" s="2">
        <v>1310</v>
      </c>
      <c r="G144" s="2">
        <v>7090</v>
      </c>
      <c r="H144" s="2">
        <v>-11010</v>
      </c>
      <c r="I144" s="2">
        <f t="shared" si="2"/>
        <v>35480</v>
      </c>
      <c r="J144" t="s">
        <v>310</v>
      </c>
      <c r="K144" s="2">
        <v>34000</v>
      </c>
      <c r="L144" s="121">
        <f>_xlfn.XLOOKUP(A144,'2425'!A:A,'2425'!J:J,)</f>
        <v>34000</v>
      </c>
    </row>
    <row r="145" spans="1:12" x14ac:dyDescent="0.25">
      <c r="A145" t="s">
        <v>170</v>
      </c>
      <c r="C145" t="s">
        <v>131</v>
      </c>
      <c r="D145" t="s">
        <v>171</v>
      </c>
      <c r="E145" s="2">
        <v>250890</v>
      </c>
      <c r="F145" s="2">
        <v>8650</v>
      </c>
      <c r="G145" s="2">
        <v>59110</v>
      </c>
      <c r="H145" s="2">
        <v>-12430</v>
      </c>
      <c r="I145" s="2">
        <f t="shared" si="2"/>
        <v>306220</v>
      </c>
      <c r="J145" t="s">
        <v>310</v>
      </c>
      <c r="K145" s="2">
        <v>293490</v>
      </c>
      <c r="L145" s="121">
        <f>_xlfn.XLOOKUP(A145,'2425'!A:A,'2425'!J:J,)</f>
        <v>346290</v>
      </c>
    </row>
    <row r="146" spans="1:12" x14ac:dyDescent="0.25">
      <c r="A146" t="s">
        <v>173</v>
      </c>
      <c r="C146" t="s">
        <v>131</v>
      </c>
      <c r="D146" t="s">
        <v>171</v>
      </c>
      <c r="E146" s="2">
        <v>38310</v>
      </c>
      <c r="F146" s="2">
        <v>1320</v>
      </c>
      <c r="G146" s="2">
        <v>7140</v>
      </c>
      <c r="H146" s="2">
        <v>-11290</v>
      </c>
      <c r="I146" s="2">
        <f t="shared" si="2"/>
        <v>35480</v>
      </c>
      <c r="J146" t="s">
        <v>310</v>
      </c>
      <c r="K146" s="2">
        <v>34000</v>
      </c>
      <c r="L146" s="121">
        <f>_xlfn.XLOOKUP(A146,'2425'!A:A,'2425'!J:J,)</f>
        <v>34000</v>
      </c>
    </row>
    <row r="147" spans="1:12" x14ac:dyDescent="0.25">
      <c r="A147" t="s">
        <v>174</v>
      </c>
      <c r="C147" t="s">
        <v>131</v>
      </c>
      <c r="D147" t="s">
        <v>15</v>
      </c>
      <c r="E147" s="2">
        <v>39010</v>
      </c>
      <c r="F147" s="2">
        <v>1350</v>
      </c>
      <c r="G147" s="2">
        <v>7270</v>
      </c>
      <c r="H147" s="2">
        <v>-12150</v>
      </c>
      <c r="I147" s="2">
        <f t="shared" si="2"/>
        <v>35480</v>
      </c>
      <c r="J147" t="s">
        <v>310</v>
      </c>
      <c r="K147" s="2">
        <v>34000</v>
      </c>
      <c r="L147" s="121">
        <f>_xlfn.XLOOKUP(A147,'2425'!A:A,'2425'!J:J,)</f>
        <v>34000</v>
      </c>
    </row>
    <row r="148" spans="1:12" x14ac:dyDescent="0.25">
      <c r="A148" t="s">
        <v>175</v>
      </c>
      <c r="C148" t="s">
        <v>131</v>
      </c>
      <c r="D148" t="s">
        <v>15</v>
      </c>
      <c r="E148" s="2">
        <v>304790</v>
      </c>
      <c r="F148" s="2">
        <v>10510</v>
      </c>
      <c r="G148" s="2">
        <v>77460</v>
      </c>
      <c r="H148" s="2">
        <v>30980</v>
      </c>
      <c r="I148" s="2">
        <f t="shared" si="2"/>
        <v>423740</v>
      </c>
      <c r="J148" t="s">
        <v>310</v>
      </c>
      <c r="K148" s="2">
        <v>406120</v>
      </c>
      <c r="L148" s="121">
        <f>_xlfn.XLOOKUP(A148,'2425'!A:A,'2425'!J:J,)</f>
        <v>406120</v>
      </c>
    </row>
    <row r="149" spans="1:12" x14ac:dyDescent="0.25">
      <c r="A149" t="s">
        <v>176</v>
      </c>
      <c r="B149" t="s">
        <v>133</v>
      </c>
      <c r="C149" t="s">
        <v>131</v>
      </c>
      <c r="D149" t="s">
        <v>15</v>
      </c>
      <c r="E149" s="2">
        <v>0</v>
      </c>
      <c r="F149" s="2">
        <v>0</v>
      </c>
      <c r="G149" s="2">
        <v>0</v>
      </c>
      <c r="H149" s="2">
        <v>0</v>
      </c>
      <c r="I149" s="2">
        <f t="shared" si="2"/>
        <v>0</v>
      </c>
      <c r="J149" t="s">
        <v>310</v>
      </c>
      <c r="K149" s="2">
        <v>0</v>
      </c>
      <c r="L149" s="121">
        <f>_xlfn.XLOOKUP(A149,'2425'!A:A,'2425'!J:J,)</f>
        <v>2600</v>
      </c>
    </row>
    <row r="150" spans="1:12" x14ac:dyDescent="0.25">
      <c r="A150" t="s">
        <v>177</v>
      </c>
      <c r="C150" t="s">
        <v>131</v>
      </c>
      <c r="D150" t="s">
        <v>15</v>
      </c>
      <c r="E150" s="2">
        <v>38440</v>
      </c>
      <c r="F150" s="2">
        <v>1330</v>
      </c>
      <c r="G150" s="2">
        <v>7160</v>
      </c>
      <c r="H150" s="2">
        <v>-11450</v>
      </c>
      <c r="I150" s="2">
        <f t="shared" si="2"/>
        <v>35480</v>
      </c>
      <c r="J150" t="s">
        <v>310</v>
      </c>
      <c r="K150" s="2">
        <v>34000</v>
      </c>
      <c r="L150" s="121">
        <f>_xlfn.XLOOKUP(A150,'2425'!A:A,'2425'!J:J,)</f>
        <v>34000</v>
      </c>
    </row>
    <row r="151" spans="1:12" x14ac:dyDescent="0.25">
      <c r="A151" t="s">
        <v>178</v>
      </c>
      <c r="C151" t="s">
        <v>131</v>
      </c>
      <c r="D151" t="s">
        <v>15</v>
      </c>
      <c r="E151" s="2">
        <v>60460</v>
      </c>
      <c r="F151" s="2">
        <v>2090</v>
      </c>
      <c r="G151" s="2">
        <v>0</v>
      </c>
      <c r="H151" s="2">
        <v>-29350</v>
      </c>
      <c r="I151" s="2">
        <f t="shared" si="2"/>
        <v>33200</v>
      </c>
      <c r="J151" t="s">
        <v>310</v>
      </c>
      <c r="K151" s="2">
        <v>31820</v>
      </c>
      <c r="L151" s="121">
        <f>_xlfn.XLOOKUP(A151,'2425'!A:A,'2425'!J:J,)</f>
        <v>31820</v>
      </c>
    </row>
    <row r="152" spans="1:12" x14ac:dyDescent="0.25">
      <c r="A152" t="s">
        <v>179</v>
      </c>
      <c r="C152" t="s">
        <v>131</v>
      </c>
      <c r="D152" t="s">
        <v>109</v>
      </c>
      <c r="E152" s="2">
        <v>409510</v>
      </c>
      <c r="F152" s="2">
        <v>14120</v>
      </c>
      <c r="G152" s="2">
        <v>124490</v>
      </c>
      <c r="H152" s="2">
        <v>143320</v>
      </c>
      <c r="I152" s="2">
        <f t="shared" si="2"/>
        <v>691440</v>
      </c>
      <c r="J152" t="s">
        <v>310</v>
      </c>
      <c r="K152" s="2">
        <v>662690</v>
      </c>
      <c r="L152" s="121">
        <f>_xlfn.XLOOKUP(A152,'2425'!A:A,'2425'!J:J,)</f>
        <v>715640</v>
      </c>
    </row>
    <row r="153" spans="1:12" x14ac:dyDescent="0.25">
      <c r="A153" t="s">
        <v>180</v>
      </c>
      <c r="B153" t="s">
        <v>133</v>
      </c>
      <c r="C153" t="s">
        <v>131</v>
      </c>
      <c r="D153" t="s">
        <v>109</v>
      </c>
      <c r="E153" s="2">
        <v>0</v>
      </c>
      <c r="F153" s="2">
        <v>0</v>
      </c>
      <c r="G153" s="2">
        <v>0</v>
      </c>
      <c r="H153" s="2">
        <v>0</v>
      </c>
      <c r="I153" s="2">
        <f t="shared" si="2"/>
        <v>0</v>
      </c>
      <c r="J153" t="s">
        <v>310</v>
      </c>
      <c r="K153" s="2">
        <v>0</v>
      </c>
      <c r="L153" s="121">
        <f>_xlfn.XLOOKUP(A153,'2425'!A:A,'2425'!J:J,)</f>
        <v>12965</v>
      </c>
    </row>
    <row r="154" spans="1:12" x14ac:dyDescent="0.25">
      <c r="A154" t="s">
        <v>181</v>
      </c>
      <c r="C154" t="s">
        <v>131</v>
      </c>
      <c r="D154" t="s">
        <v>109</v>
      </c>
      <c r="E154" s="2">
        <v>39390</v>
      </c>
      <c r="F154" s="2">
        <v>1360</v>
      </c>
      <c r="G154" s="2">
        <v>7340</v>
      </c>
      <c r="H154" s="2">
        <v>-12610</v>
      </c>
      <c r="I154" s="2">
        <f t="shared" si="2"/>
        <v>35480</v>
      </c>
      <c r="J154" t="s">
        <v>310</v>
      </c>
      <c r="K154" s="2">
        <v>34000</v>
      </c>
      <c r="L154" s="121">
        <f>_xlfn.XLOOKUP(A154,'2425'!A:A,'2425'!J:J,)</f>
        <v>35900</v>
      </c>
    </row>
    <row r="155" spans="1:12" x14ac:dyDescent="0.25">
      <c r="A155" t="s">
        <v>182</v>
      </c>
      <c r="C155" t="s">
        <v>131</v>
      </c>
      <c r="D155" t="s">
        <v>109</v>
      </c>
      <c r="E155" s="2">
        <v>65270</v>
      </c>
      <c r="F155" s="2">
        <v>2250</v>
      </c>
      <c r="G155" s="2">
        <v>0</v>
      </c>
      <c r="H155" s="2">
        <v>-19910</v>
      </c>
      <c r="I155" s="2">
        <f t="shared" si="2"/>
        <v>47610</v>
      </c>
      <c r="J155" t="s">
        <v>310</v>
      </c>
      <c r="K155" s="2">
        <v>45630</v>
      </c>
      <c r="L155" s="121">
        <f>_xlfn.XLOOKUP(A155,'2425'!A:A,'2425'!J:J,)</f>
        <v>49290</v>
      </c>
    </row>
    <row r="156" spans="1:12" x14ac:dyDescent="0.25">
      <c r="A156" t="s">
        <v>183</v>
      </c>
      <c r="B156" t="s">
        <v>311</v>
      </c>
      <c r="C156" t="s">
        <v>131</v>
      </c>
      <c r="D156" t="s">
        <v>171</v>
      </c>
      <c r="E156" s="2">
        <v>792340</v>
      </c>
      <c r="F156" s="2">
        <v>27330</v>
      </c>
      <c r="G156" s="2">
        <v>229490</v>
      </c>
      <c r="H156" s="2">
        <v>62370</v>
      </c>
      <c r="I156" s="2">
        <f t="shared" si="2"/>
        <v>1111530</v>
      </c>
      <c r="J156" t="s">
        <v>310</v>
      </c>
      <c r="K156" s="2">
        <v>814330</v>
      </c>
      <c r="L156" s="121">
        <f>_xlfn.XLOOKUP(A156,'2425'!A:A,'2425'!J:J,)</f>
        <v>814330</v>
      </c>
    </row>
    <row r="157" spans="1:12" x14ac:dyDescent="0.25">
      <c r="A157" t="s">
        <v>184</v>
      </c>
      <c r="C157" t="s">
        <v>131</v>
      </c>
      <c r="D157" t="s">
        <v>171</v>
      </c>
      <c r="E157" s="2">
        <v>38940</v>
      </c>
      <c r="F157" s="2">
        <v>1340</v>
      </c>
      <c r="G157" s="2">
        <v>7250</v>
      </c>
      <c r="H157" s="2">
        <v>-12050</v>
      </c>
      <c r="I157" s="2">
        <f t="shared" si="2"/>
        <v>35480</v>
      </c>
      <c r="J157" t="s">
        <v>310</v>
      </c>
      <c r="K157" s="2">
        <v>34000</v>
      </c>
      <c r="L157" s="121">
        <f>_xlfn.XLOOKUP(A157,'2425'!A:A,'2425'!J:J,)</f>
        <v>34000</v>
      </c>
    </row>
    <row r="158" spans="1:12" x14ac:dyDescent="0.25">
      <c r="A158" t="s">
        <v>185</v>
      </c>
      <c r="C158" t="s">
        <v>131</v>
      </c>
      <c r="D158" t="s">
        <v>171</v>
      </c>
      <c r="E158" s="2">
        <v>24410</v>
      </c>
      <c r="F158" s="2">
        <v>840</v>
      </c>
      <c r="G158" s="2">
        <v>0</v>
      </c>
      <c r="H158" s="2">
        <v>-14020</v>
      </c>
      <c r="I158" s="2">
        <f t="shared" si="2"/>
        <v>11230</v>
      </c>
      <c r="J158" t="s">
        <v>310</v>
      </c>
      <c r="K158" s="2">
        <v>10760</v>
      </c>
      <c r="L158" s="121">
        <f>_xlfn.XLOOKUP(A158,'2425'!A:A,'2425'!J:J,)</f>
        <v>10760</v>
      </c>
    </row>
    <row r="159" spans="1:12" x14ac:dyDescent="0.25">
      <c r="A159" t="s">
        <v>186</v>
      </c>
      <c r="C159" t="s">
        <v>131</v>
      </c>
      <c r="D159" t="s">
        <v>26</v>
      </c>
      <c r="E159" s="2">
        <v>21340</v>
      </c>
      <c r="F159" s="2">
        <v>740</v>
      </c>
      <c r="G159" s="2">
        <v>0</v>
      </c>
      <c r="H159" s="2">
        <v>-12160</v>
      </c>
      <c r="I159" s="2">
        <f t="shared" si="2"/>
        <v>9920</v>
      </c>
      <c r="J159" t="s">
        <v>310</v>
      </c>
      <c r="K159" s="2">
        <v>9510</v>
      </c>
      <c r="L159" s="121">
        <f>_xlfn.XLOOKUP(A159,'2425'!A:A,'2425'!J:J,)</f>
        <v>9510</v>
      </c>
    </row>
    <row r="160" spans="1:12" x14ac:dyDescent="0.25">
      <c r="A160" t="s">
        <v>187</v>
      </c>
      <c r="C160" t="s">
        <v>131</v>
      </c>
      <c r="D160" t="s">
        <v>15</v>
      </c>
      <c r="E160" s="2">
        <v>22880</v>
      </c>
      <c r="F160" s="2">
        <v>790</v>
      </c>
      <c r="G160" s="2">
        <v>0</v>
      </c>
      <c r="H160" s="2">
        <v>-13750</v>
      </c>
      <c r="I160" s="2">
        <f t="shared" si="2"/>
        <v>9920</v>
      </c>
      <c r="J160" t="s">
        <v>310</v>
      </c>
      <c r="K160" s="2">
        <v>9510</v>
      </c>
      <c r="L160" s="121">
        <f>_xlfn.XLOOKUP(A160,'2425'!A:A,'2425'!J:J,)</f>
        <v>9510</v>
      </c>
    </row>
    <row r="161" spans="1:12" x14ac:dyDescent="0.25">
      <c r="A161" t="s">
        <v>188</v>
      </c>
      <c r="C161" t="s">
        <v>131</v>
      </c>
      <c r="D161" t="s">
        <v>15</v>
      </c>
      <c r="E161" s="2">
        <v>358100</v>
      </c>
      <c r="F161" s="2">
        <v>12350</v>
      </c>
      <c r="G161" s="2">
        <v>97040</v>
      </c>
      <c r="H161" s="2">
        <v>88800</v>
      </c>
      <c r="I161" s="2">
        <f t="shared" si="2"/>
        <v>556290</v>
      </c>
      <c r="J161" t="s">
        <v>310</v>
      </c>
      <c r="K161" s="2">
        <v>533160</v>
      </c>
      <c r="L161" s="121">
        <f>_xlfn.XLOOKUP(A161,'2425'!A:A,'2425'!J:J,)</f>
        <v>533160</v>
      </c>
    </row>
    <row r="162" spans="1:12" x14ac:dyDescent="0.25">
      <c r="A162" t="s">
        <v>189</v>
      </c>
      <c r="B162" t="s">
        <v>133</v>
      </c>
      <c r="C162" t="s">
        <v>131</v>
      </c>
      <c r="D162" t="s">
        <v>15</v>
      </c>
      <c r="E162" s="2">
        <v>0</v>
      </c>
      <c r="F162" s="2">
        <v>0</v>
      </c>
      <c r="G162" s="2">
        <v>0</v>
      </c>
      <c r="H162" s="2">
        <v>0</v>
      </c>
      <c r="I162" s="2">
        <f t="shared" si="2"/>
        <v>0</v>
      </c>
      <c r="J162" t="s">
        <v>310</v>
      </c>
      <c r="K162" s="2">
        <v>0</v>
      </c>
      <c r="L162" s="121">
        <f>_xlfn.XLOOKUP(A162,'2425'!A:A,'2425'!J:J,)</f>
        <v>2000</v>
      </c>
    </row>
    <row r="163" spans="1:12" x14ac:dyDescent="0.25">
      <c r="A163" t="s">
        <v>190</v>
      </c>
      <c r="C163" t="s">
        <v>131</v>
      </c>
      <c r="D163" t="s">
        <v>15</v>
      </c>
      <c r="E163" s="2">
        <v>56980</v>
      </c>
      <c r="F163" s="2">
        <v>1970</v>
      </c>
      <c r="G163" s="2">
        <v>0</v>
      </c>
      <c r="H163" s="2">
        <v>-18270</v>
      </c>
      <c r="I163" s="2">
        <f t="shared" si="2"/>
        <v>40680</v>
      </c>
      <c r="J163" t="s">
        <v>310</v>
      </c>
      <c r="K163" s="2">
        <v>38990</v>
      </c>
      <c r="L163" s="121">
        <f>_xlfn.XLOOKUP(A163,'2425'!A:A,'2425'!J:J,)</f>
        <v>38990</v>
      </c>
    </row>
    <row r="164" spans="1:12" x14ac:dyDescent="0.25">
      <c r="A164" t="s">
        <v>191</v>
      </c>
      <c r="C164" t="s">
        <v>131</v>
      </c>
      <c r="D164" t="s">
        <v>15</v>
      </c>
      <c r="E164" s="2">
        <v>26260</v>
      </c>
      <c r="F164" s="2">
        <v>910</v>
      </c>
      <c r="G164" s="2">
        <v>0</v>
      </c>
      <c r="H164" s="2">
        <v>-13810</v>
      </c>
      <c r="I164" s="2">
        <f t="shared" si="2"/>
        <v>13360</v>
      </c>
      <c r="J164" t="s">
        <v>310</v>
      </c>
      <c r="K164" s="2">
        <v>12800</v>
      </c>
      <c r="L164" s="121">
        <f>_xlfn.XLOOKUP(A164,'2425'!A:A,'2425'!J:J,)</f>
        <v>12800</v>
      </c>
    </row>
    <row r="165" spans="1:12" x14ac:dyDescent="0.25">
      <c r="A165" t="s">
        <v>192</v>
      </c>
      <c r="C165" t="s">
        <v>131</v>
      </c>
      <c r="D165" t="s">
        <v>92</v>
      </c>
      <c r="E165" s="2">
        <v>267940</v>
      </c>
      <c r="F165" s="2">
        <v>9240</v>
      </c>
      <c r="G165" s="2">
        <v>59840</v>
      </c>
      <c r="H165" s="2">
        <v>-450</v>
      </c>
      <c r="I165" s="2">
        <f t="shared" si="2"/>
        <v>336570</v>
      </c>
      <c r="J165" t="s">
        <v>310</v>
      </c>
      <c r="K165" s="2">
        <v>322570</v>
      </c>
      <c r="L165" s="121">
        <f>_xlfn.XLOOKUP(A165,'2425'!A:A,'2425'!J:J,)</f>
        <v>322570</v>
      </c>
    </row>
    <row r="166" spans="1:12" x14ac:dyDescent="0.25">
      <c r="A166" t="s">
        <v>193</v>
      </c>
      <c r="C166" t="s">
        <v>131</v>
      </c>
      <c r="D166" t="s">
        <v>92</v>
      </c>
      <c r="E166" s="2">
        <v>38290</v>
      </c>
      <c r="F166" s="2">
        <v>1320</v>
      </c>
      <c r="G166" s="2">
        <v>7130</v>
      </c>
      <c r="H166" s="2">
        <v>-11260</v>
      </c>
      <c r="I166" s="2">
        <f t="shared" si="2"/>
        <v>35480</v>
      </c>
      <c r="J166" t="s">
        <v>310</v>
      </c>
      <c r="K166" s="2">
        <v>34000</v>
      </c>
      <c r="L166" s="121">
        <f>_xlfn.XLOOKUP(A166,'2425'!A:A,'2425'!J:J,)</f>
        <v>34000</v>
      </c>
    </row>
    <row r="167" spans="1:12" x14ac:dyDescent="0.25">
      <c r="A167" t="s">
        <v>194</v>
      </c>
      <c r="C167" t="s">
        <v>131</v>
      </c>
      <c r="D167" t="s">
        <v>15</v>
      </c>
      <c r="E167" s="2">
        <v>22740</v>
      </c>
      <c r="F167" s="2">
        <v>780</v>
      </c>
      <c r="G167" s="2">
        <v>0</v>
      </c>
      <c r="H167" s="2">
        <v>-13600</v>
      </c>
      <c r="I167" s="2">
        <f t="shared" si="2"/>
        <v>9920</v>
      </c>
      <c r="J167" t="s">
        <v>310</v>
      </c>
      <c r="K167" s="2">
        <v>9510</v>
      </c>
      <c r="L167" s="121">
        <f>_xlfn.XLOOKUP(A167,'2425'!A:A,'2425'!J:J,)</f>
        <v>9510</v>
      </c>
    </row>
    <row r="168" spans="1:12" x14ac:dyDescent="0.25">
      <c r="A168" t="s">
        <v>195</v>
      </c>
      <c r="C168" t="s">
        <v>131</v>
      </c>
      <c r="D168" t="s">
        <v>109</v>
      </c>
      <c r="E168" s="2">
        <v>95670</v>
      </c>
      <c r="F168" s="2">
        <v>3300</v>
      </c>
      <c r="G168" s="2">
        <v>0</v>
      </c>
      <c r="H168" s="2">
        <v>-40830</v>
      </c>
      <c r="I168" s="2">
        <f t="shared" si="2"/>
        <v>58140</v>
      </c>
      <c r="J168" t="s">
        <v>310</v>
      </c>
      <c r="K168" s="2">
        <v>55720</v>
      </c>
      <c r="L168" s="121">
        <f>_xlfn.XLOOKUP(A168,'2425'!A:A,'2425'!J:J,)</f>
        <v>64930</v>
      </c>
    </row>
    <row r="169" spans="1:12" x14ac:dyDescent="0.25">
      <c r="A169" t="s">
        <v>196</v>
      </c>
      <c r="C169" t="s">
        <v>131</v>
      </c>
      <c r="D169" t="s">
        <v>15</v>
      </c>
      <c r="E169" s="2">
        <v>23160</v>
      </c>
      <c r="F169" s="2">
        <v>800</v>
      </c>
      <c r="G169" s="2">
        <v>0</v>
      </c>
      <c r="H169" s="2">
        <v>-14040</v>
      </c>
      <c r="I169" s="2">
        <f t="shared" si="2"/>
        <v>9920</v>
      </c>
      <c r="J169" t="s">
        <v>310</v>
      </c>
      <c r="K169" s="2">
        <v>9510</v>
      </c>
      <c r="L169" s="121">
        <f>_xlfn.XLOOKUP(A169,'2425'!A:A,'2425'!J:J,)</f>
        <v>9510</v>
      </c>
    </row>
    <row r="170" spans="1:12" x14ac:dyDescent="0.25">
      <c r="A170" t="s">
        <v>197</v>
      </c>
      <c r="C170" t="s">
        <v>131</v>
      </c>
      <c r="D170" t="s">
        <v>15</v>
      </c>
      <c r="E170" s="2">
        <v>259200</v>
      </c>
      <c r="F170" s="2">
        <v>8940</v>
      </c>
      <c r="G170" s="2">
        <v>60280</v>
      </c>
      <c r="H170" s="2">
        <v>-20110</v>
      </c>
      <c r="I170" s="2">
        <f t="shared" si="2"/>
        <v>308310</v>
      </c>
      <c r="J170" t="s">
        <v>310</v>
      </c>
      <c r="K170" s="2">
        <v>295490</v>
      </c>
      <c r="L170" s="121">
        <f>_xlfn.XLOOKUP(A170,'2425'!A:A,'2425'!J:J,)</f>
        <v>295490</v>
      </c>
    </row>
    <row r="171" spans="1:12" x14ac:dyDescent="0.25">
      <c r="A171" t="s">
        <v>198</v>
      </c>
      <c r="C171" t="s">
        <v>131</v>
      </c>
      <c r="D171" t="s">
        <v>15</v>
      </c>
      <c r="E171" s="2">
        <v>38420</v>
      </c>
      <c r="F171" s="2">
        <v>1330</v>
      </c>
      <c r="G171" s="2">
        <v>7160</v>
      </c>
      <c r="H171" s="2">
        <v>-11430</v>
      </c>
      <c r="I171" s="2">
        <f t="shared" si="2"/>
        <v>35480</v>
      </c>
      <c r="J171" t="s">
        <v>310</v>
      </c>
      <c r="K171" s="2">
        <v>34000</v>
      </c>
      <c r="L171" s="121">
        <f>_xlfn.XLOOKUP(A171,'2425'!A:A,'2425'!J:J,)</f>
        <v>34000</v>
      </c>
    </row>
    <row r="172" spans="1:12" x14ac:dyDescent="0.25">
      <c r="A172" t="s">
        <v>199</v>
      </c>
      <c r="C172" t="s">
        <v>131</v>
      </c>
      <c r="D172" t="s">
        <v>26</v>
      </c>
      <c r="E172" s="2">
        <v>253050</v>
      </c>
      <c r="F172" s="2">
        <v>8730</v>
      </c>
      <c r="G172" s="2">
        <v>59470</v>
      </c>
      <c r="H172" s="2">
        <v>-2440</v>
      </c>
      <c r="I172" s="2">
        <f t="shared" si="2"/>
        <v>318810</v>
      </c>
      <c r="J172" t="s">
        <v>310</v>
      </c>
      <c r="K172" s="2">
        <v>305550</v>
      </c>
      <c r="L172" s="121">
        <f>_xlfn.XLOOKUP(A172,'2425'!A:A,'2425'!J:J,)</f>
        <v>349120</v>
      </c>
    </row>
    <row r="173" spans="1:12" x14ac:dyDescent="0.25">
      <c r="A173" t="s">
        <v>200</v>
      </c>
      <c r="B173" t="s">
        <v>133</v>
      </c>
      <c r="C173" t="s">
        <v>131</v>
      </c>
      <c r="D173" t="s">
        <v>26</v>
      </c>
      <c r="E173" s="2">
        <v>0</v>
      </c>
      <c r="F173" s="2">
        <v>0</v>
      </c>
      <c r="G173" s="2">
        <v>0</v>
      </c>
      <c r="H173" s="2">
        <v>0</v>
      </c>
      <c r="I173" s="2">
        <f t="shared" si="2"/>
        <v>0</v>
      </c>
      <c r="J173" t="s">
        <v>310</v>
      </c>
      <c r="K173" s="2">
        <v>0</v>
      </c>
      <c r="L173" s="121">
        <f>_xlfn.XLOOKUP(A173,'2425'!A:A,'2425'!J:J,)</f>
        <v>7190</v>
      </c>
    </row>
    <row r="174" spans="1:12" x14ac:dyDescent="0.25">
      <c r="A174" t="s">
        <v>201</v>
      </c>
      <c r="C174" t="s">
        <v>131</v>
      </c>
      <c r="D174" t="s">
        <v>26</v>
      </c>
      <c r="E174" s="2">
        <v>37830</v>
      </c>
      <c r="F174" s="2">
        <v>1300</v>
      </c>
      <c r="G174" s="2">
        <v>7050</v>
      </c>
      <c r="H174" s="2">
        <v>-10700</v>
      </c>
      <c r="I174" s="2">
        <f t="shared" si="2"/>
        <v>35480</v>
      </c>
      <c r="J174" t="s">
        <v>310</v>
      </c>
      <c r="K174" s="2">
        <v>34000</v>
      </c>
      <c r="L174" s="121">
        <f>_xlfn.XLOOKUP(A174,'2425'!A:A,'2425'!J:J,)</f>
        <v>36500</v>
      </c>
    </row>
    <row r="175" spans="1:12" x14ac:dyDescent="0.25">
      <c r="A175" t="s">
        <v>202</v>
      </c>
      <c r="C175" t="s">
        <v>131</v>
      </c>
      <c r="D175" t="s">
        <v>304</v>
      </c>
      <c r="E175" s="2">
        <v>17720</v>
      </c>
      <c r="F175" s="2">
        <v>610</v>
      </c>
      <c r="G175" s="2">
        <v>0</v>
      </c>
      <c r="H175" s="2">
        <v>-14260</v>
      </c>
      <c r="I175" s="2">
        <f t="shared" si="2"/>
        <v>4070</v>
      </c>
      <c r="J175" t="s">
        <v>310</v>
      </c>
      <c r="K175" s="2">
        <v>3900</v>
      </c>
      <c r="L175" s="121">
        <f>_xlfn.XLOOKUP(A175,'2425'!A:A,'2425'!J:J,)</f>
        <v>3900</v>
      </c>
    </row>
    <row r="176" spans="1:12" x14ac:dyDescent="0.25">
      <c r="A176" t="s">
        <v>203</v>
      </c>
      <c r="C176" t="s">
        <v>131</v>
      </c>
      <c r="D176" t="s">
        <v>26</v>
      </c>
      <c r="E176" s="2">
        <v>25890</v>
      </c>
      <c r="F176" s="2">
        <v>890</v>
      </c>
      <c r="G176" s="2">
        <v>0</v>
      </c>
      <c r="H176" s="2">
        <v>-13420</v>
      </c>
      <c r="I176" s="2">
        <f t="shared" si="2"/>
        <v>13360</v>
      </c>
      <c r="J176" t="s">
        <v>310</v>
      </c>
      <c r="K176" s="2">
        <v>12800</v>
      </c>
      <c r="L176" s="121">
        <f>_xlfn.XLOOKUP(A176,'2425'!A:A,'2425'!J:J,)</f>
        <v>14300</v>
      </c>
    </row>
    <row r="177" spans="1:12" x14ac:dyDescent="0.25">
      <c r="A177" t="s">
        <v>204</v>
      </c>
      <c r="C177" t="s">
        <v>131</v>
      </c>
      <c r="D177" t="s">
        <v>15</v>
      </c>
      <c r="E177" s="2">
        <v>286410</v>
      </c>
      <c r="F177" s="2">
        <v>9880</v>
      </c>
      <c r="G177" s="2">
        <v>70650</v>
      </c>
      <c r="H177" s="2">
        <v>34740</v>
      </c>
      <c r="I177" s="2">
        <f t="shared" si="2"/>
        <v>401680</v>
      </c>
      <c r="J177" t="s">
        <v>310</v>
      </c>
      <c r="K177" s="2">
        <v>384980</v>
      </c>
      <c r="L177" s="121">
        <f>_xlfn.XLOOKUP(A177,'2425'!A:A,'2425'!J:J,)</f>
        <v>384980</v>
      </c>
    </row>
    <row r="178" spans="1:12" x14ac:dyDescent="0.25">
      <c r="A178" t="s">
        <v>205</v>
      </c>
      <c r="B178" t="s">
        <v>133</v>
      </c>
      <c r="C178" t="s">
        <v>131</v>
      </c>
      <c r="D178" t="s">
        <v>15</v>
      </c>
      <c r="E178" s="2">
        <v>0</v>
      </c>
      <c r="F178" s="2">
        <v>0</v>
      </c>
      <c r="G178" s="2">
        <v>0</v>
      </c>
      <c r="H178" s="2">
        <v>0</v>
      </c>
      <c r="I178" s="2">
        <f t="shared" si="2"/>
        <v>0</v>
      </c>
      <c r="J178" t="s">
        <v>310</v>
      </c>
      <c r="K178" s="2">
        <v>0</v>
      </c>
      <c r="L178" s="121">
        <f>_xlfn.XLOOKUP(A178,'2425'!A:A,'2425'!J:J,)</f>
        <v>1100</v>
      </c>
    </row>
    <row r="179" spans="1:12" x14ac:dyDescent="0.25">
      <c r="A179" t="s">
        <v>206</v>
      </c>
      <c r="C179" t="s">
        <v>131</v>
      </c>
      <c r="D179" t="s">
        <v>15</v>
      </c>
      <c r="E179" s="2">
        <v>38210</v>
      </c>
      <c r="F179" s="2">
        <v>1320</v>
      </c>
      <c r="G179" s="2">
        <v>7120</v>
      </c>
      <c r="H179" s="2">
        <v>-11170</v>
      </c>
      <c r="I179" s="2">
        <f t="shared" si="2"/>
        <v>35480</v>
      </c>
      <c r="J179" t="s">
        <v>310</v>
      </c>
      <c r="K179" s="2">
        <v>34000</v>
      </c>
      <c r="L179" s="121">
        <f>_xlfn.XLOOKUP(A179,'2425'!A:A,'2425'!J:J,)</f>
        <v>34000</v>
      </c>
    </row>
    <row r="180" spans="1:12" x14ac:dyDescent="0.25">
      <c r="A180" t="s">
        <v>207</v>
      </c>
      <c r="C180" t="s">
        <v>131</v>
      </c>
      <c r="D180" t="s">
        <v>15</v>
      </c>
      <c r="E180" s="2">
        <v>71660</v>
      </c>
      <c r="F180" s="2">
        <v>2470</v>
      </c>
      <c r="G180" s="2">
        <v>0</v>
      </c>
      <c r="H180" s="2">
        <v>-19610</v>
      </c>
      <c r="I180" s="2">
        <f t="shared" si="2"/>
        <v>54520</v>
      </c>
      <c r="J180" t="s">
        <v>310</v>
      </c>
      <c r="K180" s="2">
        <v>52250</v>
      </c>
      <c r="L180" s="121">
        <f>_xlfn.XLOOKUP(A180,'2425'!A:A,'2425'!J:J,)</f>
        <v>55650</v>
      </c>
    </row>
    <row r="181" spans="1:12" x14ac:dyDescent="0.25">
      <c r="A181" t="s">
        <v>208</v>
      </c>
      <c r="C181" t="s">
        <v>131</v>
      </c>
      <c r="D181" t="s">
        <v>15</v>
      </c>
      <c r="E181" s="2">
        <v>408520</v>
      </c>
      <c r="F181" s="2">
        <v>14090</v>
      </c>
      <c r="G181" s="2">
        <v>120050</v>
      </c>
      <c r="H181" s="2">
        <v>137650</v>
      </c>
      <c r="I181" s="2">
        <f t="shared" si="2"/>
        <v>680310</v>
      </c>
      <c r="J181" t="s">
        <v>310</v>
      </c>
      <c r="K181" s="2">
        <v>652020</v>
      </c>
      <c r="L181" s="121">
        <f>_xlfn.XLOOKUP(A181,'2425'!A:A,'2425'!J:J,)</f>
        <v>652020</v>
      </c>
    </row>
    <row r="182" spans="1:12" x14ac:dyDescent="0.25">
      <c r="A182" t="s">
        <v>209</v>
      </c>
      <c r="B182" t="s">
        <v>133</v>
      </c>
      <c r="C182" t="s">
        <v>131</v>
      </c>
      <c r="D182" t="s">
        <v>15</v>
      </c>
      <c r="E182" s="2">
        <v>0</v>
      </c>
      <c r="F182" s="2">
        <v>0</v>
      </c>
      <c r="G182" s="2">
        <v>0</v>
      </c>
      <c r="H182" s="2">
        <v>0</v>
      </c>
      <c r="I182" s="2">
        <f t="shared" si="2"/>
        <v>0</v>
      </c>
      <c r="J182" t="s">
        <v>310</v>
      </c>
      <c r="K182" s="2">
        <v>0</v>
      </c>
      <c r="L182" s="121">
        <f>_xlfn.XLOOKUP(A182,'2425'!A:A,'2425'!J:J,)</f>
        <v>4186</v>
      </c>
    </row>
    <row r="183" spans="1:12" x14ac:dyDescent="0.25">
      <c r="A183" t="s">
        <v>210</v>
      </c>
      <c r="C183" t="s">
        <v>131</v>
      </c>
      <c r="D183" t="s">
        <v>15</v>
      </c>
      <c r="E183" s="2">
        <v>38620</v>
      </c>
      <c r="F183" s="2">
        <v>1330</v>
      </c>
      <c r="G183" s="2">
        <v>7190</v>
      </c>
      <c r="H183" s="2">
        <v>-11660</v>
      </c>
      <c r="I183" s="2">
        <f t="shared" si="2"/>
        <v>35480</v>
      </c>
      <c r="J183" t="s">
        <v>310</v>
      </c>
      <c r="K183" s="2">
        <v>34000</v>
      </c>
      <c r="L183" s="121">
        <f>_xlfn.XLOOKUP(A183,'2425'!A:A,'2425'!J:J,)</f>
        <v>34000</v>
      </c>
    </row>
    <row r="184" spans="1:12" x14ac:dyDescent="0.25">
      <c r="A184" t="s">
        <v>211</v>
      </c>
      <c r="C184" t="s">
        <v>131</v>
      </c>
      <c r="D184" t="s">
        <v>92</v>
      </c>
      <c r="E184" s="2">
        <v>22490</v>
      </c>
      <c r="F184" s="2">
        <v>780</v>
      </c>
      <c r="G184" s="2">
        <v>0</v>
      </c>
      <c r="H184" s="2">
        <v>-13350</v>
      </c>
      <c r="I184" s="2">
        <f t="shared" si="2"/>
        <v>9920</v>
      </c>
      <c r="J184" t="s">
        <v>310</v>
      </c>
      <c r="K184" s="2">
        <v>9510</v>
      </c>
      <c r="L184" s="121">
        <f>_xlfn.XLOOKUP(A184,'2425'!A:A,'2425'!J:J,)</f>
        <v>9510</v>
      </c>
    </row>
    <row r="185" spans="1:12" x14ac:dyDescent="0.25">
      <c r="A185" t="s">
        <v>212</v>
      </c>
      <c r="C185" t="s">
        <v>131</v>
      </c>
      <c r="D185" t="s">
        <v>92</v>
      </c>
      <c r="E185" s="2">
        <v>38440</v>
      </c>
      <c r="F185" s="2">
        <v>1330</v>
      </c>
      <c r="G185" s="2">
        <v>7160</v>
      </c>
      <c r="H185" s="2">
        <v>-11450</v>
      </c>
      <c r="I185" s="2">
        <f t="shared" si="2"/>
        <v>35480</v>
      </c>
      <c r="J185" t="s">
        <v>310</v>
      </c>
      <c r="K185" s="2">
        <v>34000</v>
      </c>
      <c r="L185" s="121">
        <f>_xlfn.XLOOKUP(A185,'2425'!A:A,'2425'!J:J,)</f>
        <v>34000</v>
      </c>
    </row>
    <row r="186" spans="1:12" x14ac:dyDescent="0.25">
      <c r="A186" t="s">
        <v>213</v>
      </c>
      <c r="C186" t="s">
        <v>131</v>
      </c>
      <c r="D186" t="s">
        <v>92</v>
      </c>
      <c r="E186" s="2">
        <v>238910</v>
      </c>
      <c r="F186" s="2">
        <v>8240</v>
      </c>
      <c r="G186" s="2">
        <v>47390</v>
      </c>
      <c r="H186" s="2">
        <v>-41190</v>
      </c>
      <c r="I186" s="2">
        <f t="shared" si="2"/>
        <v>253350</v>
      </c>
      <c r="J186" t="s">
        <v>310</v>
      </c>
      <c r="K186" s="2">
        <v>242810</v>
      </c>
      <c r="L186" s="121">
        <f>_xlfn.XLOOKUP(A186,'2425'!A:A,'2425'!J:J,)</f>
        <v>242810</v>
      </c>
    </row>
    <row r="187" spans="1:12" x14ac:dyDescent="0.25">
      <c r="A187" t="s">
        <v>216</v>
      </c>
      <c r="C187" t="s">
        <v>131</v>
      </c>
      <c r="D187" t="s">
        <v>92</v>
      </c>
      <c r="E187" s="2">
        <v>46900</v>
      </c>
      <c r="F187" s="2">
        <v>1620</v>
      </c>
      <c r="G187" s="2">
        <v>0</v>
      </c>
      <c r="H187" s="2">
        <v>-20500</v>
      </c>
      <c r="I187" s="2">
        <f t="shared" si="2"/>
        <v>28020</v>
      </c>
      <c r="J187" t="s">
        <v>310</v>
      </c>
      <c r="K187" s="2">
        <v>26850</v>
      </c>
      <c r="L187" s="121">
        <f>_xlfn.XLOOKUP(A187,'2425'!A:A,'2425'!J:J,)</f>
        <v>26850</v>
      </c>
    </row>
    <row r="188" spans="1:12" x14ac:dyDescent="0.25">
      <c r="A188" t="s">
        <v>217</v>
      </c>
      <c r="C188" t="s">
        <v>131</v>
      </c>
      <c r="D188" t="s">
        <v>15</v>
      </c>
      <c r="E188" s="2">
        <v>276420</v>
      </c>
      <c r="F188" s="2">
        <v>9530</v>
      </c>
      <c r="G188" s="2">
        <v>71060</v>
      </c>
      <c r="H188" s="2">
        <v>12470</v>
      </c>
      <c r="I188" s="2">
        <f t="shared" si="2"/>
        <v>369480</v>
      </c>
      <c r="J188" t="s">
        <v>310</v>
      </c>
      <c r="K188" s="2">
        <v>354120</v>
      </c>
      <c r="L188" s="121">
        <f>_xlfn.XLOOKUP(A188,'2425'!A:A,'2425'!J:J,)</f>
        <v>358370</v>
      </c>
    </row>
    <row r="189" spans="1:12" x14ac:dyDescent="0.25">
      <c r="A189" t="s">
        <v>218</v>
      </c>
      <c r="B189" t="s">
        <v>133</v>
      </c>
      <c r="C189" t="s">
        <v>131</v>
      </c>
      <c r="D189" t="s">
        <v>15</v>
      </c>
      <c r="E189" s="2">
        <v>0</v>
      </c>
      <c r="F189" s="2">
        <v>0</v>
      </c>
      <c r="G189" s="2">
        <v>0</v>
      </c>
      <c r="H189" s="2">
        <v>0</v>
      </c>
      <c r="I189" s="2">
        <f t="shared" si="2"/>
        <v>0</v>
      </c>
      <c r="J189" t="s">
        <v>310</v>
      </c>
      <c r="K189" s="2">
        <v>0</v>
      </c>
      <c r="L189" s="121">
        <f>_xlfn.XLOOKUP(A189,'2425'!A:A,'2425'!J:J,)</f>
        <v>6550</v>
      </c>
    </row>
    <row r="190" spans="1:12" x14ac:dyDescent="0.25">
      <c r="A190" t="s">
        <v>219</v>
      </c>
      <c r="C190" t="s">
        <v>131</v>
      </c>
      <c r="D190" t="s">
        <v>15</v>
      </c>
      <c r="E190" s="2">
        <v>38130</v>
      </c>
      <c r="F190" s="2">
        <v>1320</v>
      </c>
      <c r="G190" s="2">
        <v>7100</v>
      </c>
      <c r="H190" s="2">
        <v>-11070</v>
      </c>
      <c r="I190" s="2">
        <f t="shared" si="2"/>
        <v>35480</v>
      </c>
      <c r="J190" t="s">
        <v>310</v>
      </c>
      <c r="K190" s="2">
        <v>34000</v>
      </c>
      <c r="L190" s="121">
        <f>_xlfn.XLOOKUP(A190,'2425'!A:A,'2425'!J:J,)</f>
        <v>34000</v>
      </c>
    </row>
    <row r="191" spans="1:12" x14ac:dyDescent="0.25">
      <c r="A191" t="s">
        <v>220</v>
      </c>
      <c r="C191" t="s">
        <v>131</v>
      </c>
      <c r="D191" t="s">
        <v>109</v>
      </c>
      <c r="E191" s="2">
        <v>311220</v>
      </c>
      <c r="F191" s="2">
        <v>10730</v>
      </c>
      <c r="G191" s="2">
        <v>81090</v>
      </c>
      <c r="H191" s="2">
        <v>65430</v>
      </c>
      <c r="I191" s="2">
        <f t="shared" si="2"/>
        <v>468470</v>
      </c>
      <c r="J191" t="s">
        <v>310</v>
      </c>
      <c r="K191" s="2">
        <v>448990</v>
      </c>
      <c r="L191" s="121">
        <f>_xlfn.XLOOKUP(A191,'2425'!A:A,'2425'!J:J,)</f>
        <v>478870</v>
      </c>
    </row>
    <row r="192" spans="1:12" x14ac:dyDescent="0.25">
      <c r="A192" t="s">
        <v>221</v>
      </c>
      <c r="B192" t="s">
        <v>133</v>
      </c>
      <c r="C192" t="s">
        <v>131</v>
      </c>
      <c r="D192" t="s">
        <v>109</v>
      </c>
      <c r="E192" s="2">
        <v>0</v>
      </c>
      <c r="F192" s="2">
        <v>0</v>
      </c>
      <c r="G192" s="2">
        <v>0</v>
      </c>
      <c r="H192" s="2">
        <v>0</v>
      </c>
      <c r="I192" s="2">
        <f t="shared" si="2"/>
        <v>0</v>
      </c>
      <c r="J192" t="s">
        <v>310</v>
      </c>
      <c r="K192" s="2">
        <v>0</v>
      </c>
      <c r="L192" s="121">
        <f>_xlfn.XLOOKUP(A192,'2425'!A:A,'2425'!J:J,)</f>
        <v>6480</v>
      </c>
    </row>
    <row r="193" spans="1:12" x14ac:dyDescent="0.25">
      <c r="A193" t="s">
        <v>222</v>
      </c>
      <c r="C193" t="s">
        <v>131</v>
      </c>
      <c r="D193" t="s">
        <v>171</v>
      </c>
      <c r="E193" s="2">
        <v>38050</v>
      </c>
      <c r="F193" s="2">
        <v>1310</v>
      </c>
      <c r="G193" s="2">
        <v>7090</v>
      </c>
      <c r="H193" s="2">
        <v>-10970</v>
      </c>
      <c r="I193" s="2">
        <f t="shared" si="2"/>
        <v>35480</v>
      </c>
      <c r="J193" t="s">
        <v>310</v>
      </c>
      <c r="K193" s="2">
        <v>34000</v>
      </c>
      <c r="L193" s="121">
        <f>_xlfn.XLOOKUP(A193,'2425'!A:A,'2425'!J:J,)</f>
        <v>34000</v>
      </c>
    </row>
    <row r="194" spans="1:12" x14ac:dyDescent="0.25">
      <c r="A194" t="s">
        <v>223</v>
      </c>
      <c r="C194" t="s">
        <v>131</v>
      </c>
      <c r="D194" t="s">
        <v>109</v>
      </c>
      <c r="E194" s="2">
        <v>23340</v>
      </c>
      <c r="F194" s="2">
        <v>800</v>
      </c>
      <c r="G194" s="2">
        <v>0</v>
      </c>
      <c r="H194" s="2">
        <v>-14220</v>
      </c>
      <c r="I194" s="2">
        <f t="shared" si="2"/>
        <v>9920</v>
      </c>
      <c r="J194" t="s">
        <v>310</v>
      </c>
      <c r="K194" s="2">
        <v>9510</v>
      </c>
      <c r="L194" s="121">
        <f>_xlfn.XLOOKUP(A194,'2425'!A:A,'2425'!J:J,)</f>
        <v>9510</v>
      </c>
    </row>
    <row r="195" spans="1:12" x14ac:dyDescent="0.25">
      <c r="A195" t="s">
        <v>224</v>
      </c>
      <c r="C195" t="s">
        <v>131</v>
      </c>
      <c r="D195" t="s">
        <v>109</v>
      </c>
      <c r="E195" s="2">
        <v>24340</v>
      </c>
      <c r="F195" s="2">
        <v>840</v>
      </c>
      <c r="G195" s="2">
        <v>0</v>
      </c>
      <c r="H195" s="2">
        <v>-17170</v>
      </c>
      <c r="I195" s="2">
        <f t="shared" ref="I195:I252" si="3">SUM(E195:H195)</f>
        <v>8010</v>
      </c>
      <c r="J195" t="s">
        <v>310</v>
      </c>
      <c r="K195" s="2">
        <v>7680</v>
      </c>
      <c r="L195" s="121">
        <f>_xlfn.XLOOKUP(A195,'2425'!A:A,'2425'!J:J,)</f>
        <v>12370</v>
      </c>
    </row>
    <row r="196" spans="1:12" x14ac:dyDescent="0.25">
      <c r="A196" t="s">
        <v>225</v>
      </c>
      <c r="C196" t="s">
        <v>131</v>
      </c>
      <c r="D196" t="s">
        <v>15</v>
      </c>
      <c r="E196" s="2">
        <v>277510</v>
      </c>
      <c r="F196" s="2">
        <v>9570</v>
      </c>
      <c r="G196" s="2">
        <v>66540</v>
      </c>
      <c r="H196" s="2">
        <v>10810</v>
      </c>
      <c r="I196" s="2">
        <f t="shared" si="3"/>
        <v>364430</v>
      </c>
      <c r="J196" t="s">
        <v>310</v>
      </c>
      <c r="K196" s="2">
        <v>349280</v>
      </c>
      <c r="L196" s="121">
        <f>_xlfn.XLOOKUP(A196,'2425'!A:A,'2425'!J:J,)</f>
        <v>349280</v>
      </c>
    </row>
    <row r="197" spans="1:12" x14ac:dyDescent="0.25">
      <c r="A197" t="s">
        <v>227</v>
      </c>
      <c r="C197" t="s">
        <v>131</v>
      </c>
      <c r="D197" t="s">
        <v>15</v>
      </c>
      <c r="E197" s="2">
        <v>37910</v>
      </c>
      <c r="F197" s="2">
        <v>1310</v>
      </c>
      <c r="G197" s="2">
        <v>7060</v>
      </c>
      <c r="H197" s="2">
        <v>-10800</v>
      </c>
      <c r="I197" s="2">
        <f t="shared" si="3"/>
        <v>35480</v>
      </c>
      <c r="J197" t="s">
        <v>310</v>
      </c>
      <c r="K197" s="2">
        <v>34000</v>
      </c>
      <c r="L197" s="121">
        <f>_xlfn.XLOOKUP(A197,'2425'!A:A,'2425'!J:J,)</f>
        <v>34000</v>
      </c>
    </row>
    <row r="198" spans="1:12" x14ac:dyDescent="0.25">
      <c r="A198" t="s">
        <v>228</v>
      </c>
      <c r="C198" t="s">
        <v>131</v>
      </c>
      <c r="D198" t="s">
        <v>15</v>
      </c>
      <c r="E198" s="2">
        <v>49360</v>
      </c>
      <c r="F198" s="2">
        <v>1700</v>
      </c>
      <c r="G198" s="2">
        <v>0</v>
      </c>
      <c r="H198" s="2">
        <v>-23020</v>
      </c>
      <c r="I198" s="2">
        <f t="shared" si="3"/>
        <v>28040</v>
      </c>
      <c r="J198" t="s">
        <v>310</v>
      </c>
      <c r="K198" s="2">
        <v>26870</v>
      </c>
      <c r="L198" s="121">
        <f>_xlfn.XLOOKUP(A198,'2425'!A:A,'2425'!J:J,)</f>
        <v>26870</v>
      </c>
    </row>
    <row r="199" spans="1:12" x14ac:dyDescent="0.25">
      <c r="A199" t="s">
        <v>229</v>
      </c>
      <c r="C199" t="s">
        <v>131</v>
      </c>
      <c r="D199" t="s">
        <v>15</v>
      </c>
      <c r="E199" s="2">
        <v>26080</v>
      </c>
      <c r="F199" s="2">
        <v>900</v>
      </c>
      <c r="G199" s="2">
        <v>0</v>
      </c>
      <c r="H199" s="2">
        <v>-13620</v>
      </c>
      <c r="I199" s="2">
        <f t="shared" si="3"/>
        <v>13360</v>
      </c>
      <c r="J199" t="s">
        <v>310</v>
      </c>
      <c r="K199" s="2">
        <v>12800</v>
      </c>
      <c r="L199" s="121">
        <f>_xlfn.XLOOKUP(A199,'2425'!A:A,'2425'!J:J,)</f>
        <v>12800</v>
      </c>
    </row>
    <row r="200" spans="1:12" x14ac:dyDescent="0.25">
      <c r="A200" t="s">
        <v>230</v>
      </c>
      <c r="C200" t="s">
        <v>131</v>
      </c>
      <c r="D200" t="s">
        <v>15</v>
      </c>
      <c r="E200" s="2">
        <v>37570</v>
      </c>
      <c r="F200" s="2">
        <v>1300</v>
      </c>
      <c r="G200" s="2">
        <v>7000</v>
      </c>
      <c r="H200" s="2">
        <v>-10390</v>
      </c>
      <c r="I200" s="2">
        <f t="shared" si="3"/>
        <v>35480</v>
      </c>
      <c r="J200" t="s">
        <v>310</v>
      </c>
      <c r="K200" s="2">
        <v>34000</v>
      </c>
      <c r="L200" s="121">
        <f>_xlfn.XLOOKUP(A200,'2425'!A:A,'2425'!J:J,)</f>
        <v>34000</v>
      </c>
    </row>
    <row r="201" spans="1:12" x14ac:dyDescent="0.25">
      <c r="A201" t="s">
        <v>231</v>
      </c>
      <c r="C201" t="s">
        <v>131</v>
      </c>
      <c r="D201" t="s">
        <v>15</v>
      </c>
      <c r="E201" s="2">
        <v>253050</v>
      </c>
      <c r="F201" s="2">
        <v>8730</v>
      </c>
      <c r="G201" s="2">
        <v>50080</v>
      </c>
      <c r="H201" s="2">
        <v>-27170</v>
      </c>
      <c r="I201" s="2">
        <f t="shared" si="3"/>
        <v>284690</v>
      </c>
      <c r="J201" t="s">
        <v>310</v>
      </c>
      <c r="K201" s="2">
        <v>272850</v>
      </c>
      <c r="L201" s="121">
        <f>_xlfn.XLOOKUP(A201,'2425'!A:A,'2425'!J:J,)</f>
        <v>276245</v>
      </c>
    </row>
    <row r="202" spans="1:12" x14ac:dyDescent="0.25">
      <c r="A202" t="s">
        <v>232</v>
      </c>
      <c r="B202" t="s">
        <v>133</v>
      </c>
      <c r="C202" t="s">
        <v>131</v>
      </c>
      <c r="D202" t="s">
        <v>15</v>
      </c>
      <c r="E202" s="2">
        <v>0</v>
      </c>
      <c r="F202" s="2">
        <v>0</v>
      </c>
      <c r="G202" s="2">
        <v>0</v>
      </c>
      <c r="H202" s="2">
        <v>0</v>
      </c>
      <c r="I202" s="2">
        <f t="shared" si="3"/>
        <v>0</v>
      </c>
      <c r="J202" t="s">
        <v>310</v>
      </c>
      <c r="K202" s="2">
        <v>0</v>
      </c>
      <c r="L202" s="121">
        <f>_xlfn.XLOOKUP(A202,'2425'!A:A,'2425'!J:J,)</f>
        <v>3400</v>
      </c>
    </row>
    <row r="203" spans="1:12" x14ac:dyDescent="0.25">
      <c r="A203" t="s">
        <v>233</v>
      </c>
      <c r="C203" t="s">
        <v>131</v>
      </c>
      <c r="D203" t="s">
        <v>15</v>
      </c>
      <c r="E203" s="2">
        <v>52500</v>
      </c>
      <c r="F203" s="2">
        <v>1810</v>
      </c>
      <c r="G203" s="2">
        <v>0</v>
      </c>
      <c r="H203" s="2">
        <v>-14670</v>
      </c>
      <c r="I203" s="2">
        <f t="shared" si="3"/>
        <v>39640</v>
      </c>
      <c r="J203" t="s">
        <v>310</v>
      </c>
      <c r="K203" s="2">
        <v>37990</v>
      </c>
      <c r="L203" s="121">
        <f>_xlfn.XLOOKUP(A203,'2425'!A:A,'2425'!J:J,)</f>
        <v>37990</v>
      </c>
    </row>
    <row r="204" spans="1:12" x14ac:dyDescent="0.25">
      <c r="A204" t="s">
        <v>234</v>
      </c>
      <c r="C204" t="s">
        <v>131</v>
      </c>
      <c r="D204" t="s">
        <v>15</v>
      </c>
      <c r="E204" s="2">
        <v>280860</v>
      </c>
      <c r="F204" s="2">
        <v>9690</v>
      </c>
      <c r="G204" s="2">
        <v>66770</v>
      </c>
      <c r="H204" s="2">
        <v>10730</v>
      </c>
      <c r="I204" s="2">
        <f t="shared" si="3"/>
        <v>368050</v>
      </c>
      <c r="J204" t="s">
        <v>310</v>
      </c>
      <c r="K204" s="2">
        <v>352740</v>
      </c>
      <c r="L204" s="121">
        <f>_xlfn.XLOOKUP(A204,'2425'!A:A,'2425'!J:J,)</f>
        <v>352740</v>
      </c>
    </row>
    <row r="205" spans="1:12" x14ac:dyDescent="0.25">
      <c r="A205" t="s">
        <v>235</v>
      </c>
      <c r="B205" t="s">
        <v>133</v>
      </c>
      <c r="C205" t="s">
        <v>131</v>
      </c>
      <c r="D205" t="s">
        <v>15</v>
      </c>
      <c r="E205" s="2">
        <v>0</v>
      </c>
      <c r="F205" s="2">
        <v>0</v>
      </c>
      <c r="G205" s="2">
        <v>0</v>
      </c>
      <c r="H205" s="2">
        <v>0</v>
      </c>
      <c r="I205" s="2">
        <f t="shared" si="3"/>
        <v>0</v>
      </c>
      <c r="J205" t="s">
        <v>310</v>
      </c>
      <c r="K205" s="2">
        <v>0</v>
      </c>
      <c r="L205" s="121">
        <f>_xlfn.XLOOKUP(A205,'2425'!A:A,'2425'!J:J,)</f>
        <v>1200</v>
      </c>
    </row>
    <row r="206" spans="1:12" x14ac:dyDescent="0.25">
      <c r="A206" t="s">
        <v>236</v>
      </c>
      <c r="C206" t="s">
        <v>131</v>
      </c>
      <c r="D206" t="s">
        <v>15</v>
      </c>
      <c r="E206" s="2">
        <v>38210</v>
      </c>
      <c r="F206" s="2">
        <v>1320</v>
      </c>
      <c r="G206" s="2">
        <v>7120</v>
      </c>
      <c r="H206" s="2">
        <v>-11170</v>
      </c>
      <c r="I206" s="2">
        <f t="shared" si="3"/>
        <v>35480</v>
      </c>
      <c r="J206" t="s">
        <v>310</v>
      </c>
      <c r="K206" s="2">
        <v>34000</v>
      </c>
      <c r="L206" s="121">
        <f>_xlfn.XLOOKUP(A206,'2425'!A:A,'2425'!J:J,)</f>
        <v>34000</v>
      </c>
    </row>
    <row r="207" spans="1:12" x14ac:dyDescent="0.25">
      <c r="A207" t="s">
        <v>237</v>
      </c>
      <c r="C207" t="s">
        <v>131</v>
      </c>
      <c r="D207" t="s">
        <v>15</v>
      </c>
      <c r="E207" s="2">
        <v>402410</v>
      </c>
      <c r="F207" s="2">
        <v>13880</v>
      </c>
      <c r="G207" s="2">
        <v>116300</v>
      </c>
      <c r="H207" s="2">
        <v>128340</v>
      </c>
      <c r="I207" s="2">
        <f t="shared" si="3"/>
        <v>660930</v>
      </c>
      <c r="J207" t="s">
        <v>310</v>
      </c>
      <c r="K207" s="2">
        <v>633450</v>
      </c>
      <c r="L207" s="121">
        <f>_xlfn.XLOOKUP(A207,'2425'!A:A,'2425'!J:J,)</f>
        <v>633450</v>
      </c>
    </row>
    <row r="208" spans="1:12" x14ac:dyDescent="0.25">
      <c r="A208" t="s">
        <v>238</v>
      </c>
      <c r="B208" t="s">
        <v>133</v>
      </c>
      <c r="C208" t="s">
        <v>131</v>
      </c>
      <c r="D208" t="s">
        <v>15</v>
      </c>
      <c r="E208" s="2">
        <v>0</v>
      </c>
      <c r="F208" s="2">
        <v>0</v>
      </c>
      <c r="G208" s="2">
        <v>0</v>
      </c>
      <c r="H208" s="2">
        <v>0</v>
      </c>
      <c r="I208" s="2">
        <f t="shared" si="3"/>
        <v>0</v>
      </c>
      <c r="J208" t="s">
        <v>310</v>
      </c>
      <c r="K208" s="2">
        <v>0</v>
      </c>
      <c r="L208" s="121">
        <f>_xlfn.XLOOKUP(A208,'2425'!A:A,'2425'!J:J,)</f>
        <v>2000</v>
      </c>
    </row>
    <row r="209" spans="1:12" x14ac:dyDescent="0.25">
      <c r="A209" t="s">
        <v>239</v>
      </c>
      <c r="C209" t="s">
        <v>131</v>
      </c>
      <c r="D209" t="s">
        <v>15</v>
      </c>
      <c r="E209" s="2">
        <v>39100</v>
      </c>
      <c r="F209" s="2">
        <v>1350</v>
      </c>
      <c r="G209" s="2">
        <v>7280</v>
      </c>
      <c r="H209" s="2">
        <v>-12250</v>
      </c>
      <c r="I209" s="2">
        <f t="shared" si="3"/>
        <v>35480</v>
      </c>
      <c r="J209" t="s">
        <v>310</v>
      </c>
      <c r="K209" s="2">
        <v>34000</v>
      </c>
      <c r="L209" s="121">
        <f>_xlfn.XLOOKUP(A209,'2425'!A:A,'2425'!J:J,)</f>
        <v>34000</v>
      </c>
    </row>
    <row r="210" spans="1:12" x14ac:dyDescent="0.25">
      <c r="A210" t="s">
        <v>240</v>
      </c>
      <c r="C210" t="s">
        <v>131</v>
      </c>
      <c r="D210" t="s">
        <v>18</v>
      </c>
      <c r="E210" s="2">
        <v>261830</v>
      </c>
      <c r="F210" s="2">
        <v>9030</v>
      </c>
      <c r="G210" s="2">
        <v>60890</v>
      </c>
      <c r="H210" s="2">
        <v>-5860</v>
      </c>
      <c r="I210" s="2">
        <f t="shared" si="3"/>
        <v>325890</v>
      </c>
      <c r="J210" t="s">
        <v>310</v>
      </c>
      <c r="K210" s="2">
        <v>312340</v>
      </c>
      <c r="L210" s="121">
        <f>_xlfn.XLOOKUP(A210,'2425'!A:A,'2425'!J:J,)</f>
        <v>312340</v>
      </c>
    </row>
    <row r="211" spans="1:12" x14ac:dyDescent="0.25">
      <c r="A211" t="s">
        <v>241</v>
      </c>
      <c r="B211" t="s">
        <v>133</v>
      </c>
      <c r="C211" t="s">
        <v>131</v>
      </c>
      <c r="D211" t="s">
        <v>18</v>
      </c>
      <c r="E211" s="2">
        <v>0</v>
      </c>
      <c r="F211" s="2">
        <v>0</v>
      </c>
      <c r="G211" s="2">
        <v>0</v>
      </c>
      <c r="H211" s="2">
        <v>0</v>
      </c>
      <c r="I211" s="2">
        <f t="shared" si="3"/>
        <v>0</v>
      </c>
      <c r="J211" t="s">
        <v>310</v>
      </c>
      <c r="K211" s="2">
        <v>0</v>
      </c>
      <c r="L211" s="121">
        <f>_xlfn.XLOOKUP(A211,'2425'!A:A,'2425'!J:J,)</f>
        <v>0</v>
      </c>
    </row>
    <row r="212" spans="1:12" x14ac:dyDescent="0.25">
      <c r="A212" t="s">
        <v>242</v>
      </c>
      <c r="C212" t="s">
        <v>131</v>
      </c>
      <c r="D212" t="s">
        <v>15</v>
      </c>
      <c r="E212" s="2">
        <v>19140</v>
      </c>
      <c r="F212" s="2">
        <v>660</v>
      </c>
      <c r="G212" s="2">
        <v>0</v>
      </c>
      <c r="H212" s="2">
        <v>-12800</v>
      </c>
      <c r="I212" s="2">
        <f t="shared" si="3"/>
        <v>7000</v>
      </c>
      <c r="J212" t="s">
        <v>310</v>
      </c>
      <c r="K212" s="2">
        <v>6710</v>
      </c>
      <c r="L212" s="121">
        <f>_xlfn.XLOOKUP(A212,'2425'!A:A,'2425'!J:J,)</f>
        <v>6710</v>
      </c>
    </row>
    <row r="213" spans="1:12" x14ac:dyDescent="0.25">
      <c r="A213" t="s">
        <v>243</v>
      </c>
      <c r="C213" t="s">
        <v>131</v>
      </c>
      <c r="D213" t="s">
        <v>15</v>
      </c>
      <c r="E213" s="2">
        <v>78550</v>
      </c>
      <c r="F213" s="2">
        <v>2710</v>
      </c>
      <c r="G213" s="2">
        <v>14630</v>
      </c>
      <c r="H213" s="2">
        <v>-280</v>
      </c>
      <c r="I213" s="2">
        <f t="shared" si="3"/>
        <v>95610</v>
      </c>
      <c r="J213" t="s">
        <v>310</v>
      </c>
      <c r="K213" s="2">
        <v>91630</v>
      </c>
      <c r="L213" s="121">
        <f>_xlfn.XLOOKUP(A213,'2425'!A:A,'2425'!J:J,)</f>
        <v>92380</v>
      </c>
    </row>
    <row r="214" spans="1:12" x14ac:dyDescent="0.25">
      <c r="A214" t="s">
        <v>244</v>
      </c>
      <c r="B214" t="s">
        <v>311</v>
      </c>
      <c r="C214" t="s">
        <v>131</v>
      </c>
      <c r="D214" t="s">
        <v>171</v>
      </c>
      <c r="E214" s="2">
        <v>145990</v>
      </c>
      <c r="F214" s="2">
        <v>5030</v>
      </c>
      <c r="G214" s="2">
        <v>0</v>
      </c>
      <c r="H214" s="2">
        <v>-27570</v>
      </c>
      <c r="I214" s="2">
        <f t="shared" si="3"/>
        <v>123450</v>
      </c>
      <c r="J214" t="s">
        <v>310</v>
      </c>
      <c r="K214" s="2">
        <v>72980</v>
      </c>
      <c r="L214" s="121">
        <f>_xlfn.XLOOKUP(A214,'2425'!A:A,'2425'!J:J,)</f>
        <v>72980</v>
      </c>
    </row>
    <row r="215" spans="1:12" x14ac:dyDescent="0.25">
      <c r="A215" t="s">
        <v>245</v>
      </c>
      <c r="C215" t="s">
        <v>131</v>
      </c>
      <c r="D215" t="s">
        <v>15</v>
      </c>
      <c r="E215" s="2">
        <v>24990</v>
      </c>
      <c r="F215" s="2">
        <v>860</v>
      </c>
      <c r="G215" s="2">
        <v>0</v>
      </c>
      <c r="H215" s="2">
        <v>-12490</v>
      </c>
      <c r="I215" s="2">
        <f t="shared" si="3"/>
        <v>13360</v>
      </c>
      <c r="J215" t="s">
        <v>310</v>
      </c>
      <c r="K215" s="2">
        <v>12800</v>
      </c>
      <c r="L215" s="121">
        <f>_xlfn.XLOOKUP(A215,'2425'!A:A,'2425'!J:J,)</f>
        <v>12800</v>
      </c>
    </row>
    <row r="216" spans="1:12" x14ac:dyDescent="0.25">
      <c r="A216" t="s">
        <v>246</v>
      </c>
      <c r="C216" t="s">
        <v>131</v>
      </c>
      <c r="D216" t="s">
        <v>15</v>
      </c>
      <c r="E216" s="2">
        <v>25890</v>
      </c>
      <c r="F216" s="2">
        <v>890</v>
      </c>
      <c r="G216" s="2">
        <v>0</v>
      </c>
      <c r="H216" s="2">
        <v>-13420</v>
      </c>
      <c r="I216" s="2">
        <f t="shared" si="3"/>
        <v>13360</v>
      </c>
      <c r="J216" t="s">
        <v>310</v>
      </c>
      <c r="K216" s="2">
        <v>12800</v>
      </c>
      <c r="L216" s="121">
        <f>_xlfn.XLOOKUP(A216,'2425'!A:A,'2425'!J:J,)</f>
        <v>14065</v>
      </c>
    </row>
    <row r="217" spans="1:12" x14ac:dyDescent="0.25">
      <c r="A217" t="s">
        <v>247</v>
      </c>
      <c r="C217" t="s">
        <v>131</v>
      </c>
      <c r="D217" t="s">
        <v>15</v>
      </c>
      <c r="E217" s="2">
        <v>30070</v>
      </c>
      <c r="F217" s="2">
        <v>1040</v>
      </c>
      <c r="G217" s="2">
        <v>0</v>
      </c>
      <c r="H217" s="2">
        <v>-14250</v>
      </c>
      <c r="I217" s="2">
        <f t="shared" si="3"/>
        <v>16860</v>
      </c>
      <c r="J217" t="s">
        <v>310</v>
      </c>
      <c r="K217" s="2">
        <v>16160</v>
      </c>
      <c r="L217" s="121">
        <f>_xlfn.XLOOKUP(A217,'2425'!A:A,'2425'!J:J,)</f>
        <v>16160</v>
      </c>
    </row>
    <row r="218" spans="1:12" x14ac:dyDescent="0.25">
      <c r="A218" t="s">
        <v>248</v>
      </c>
      <c r="C218" t="s">
        <v>131</v>
      </c>
      <c r="D218" t="s">
        <v>15</v>
      </c>
      <c r="E218" s="2">
        <v>53430</v>
      </c>
      <c r="F218" s="2">
        <v>1840</v>
      </c>
      <c r="G218" s="2">
        <v>0</v>
      </c>
      <c r="H218" s="2">
        <v>-3060</v>
      </c>
      <c r="I218" s="2">
        <f t="shared" si="3"/>
        <v>52210</v>
      </c>
      <c r="J218" t="s">
        <v>310</v>
      </c>
      <c r="K218" s="2">
        <v>50040</v>
      </c>
      <c r="L218" s="121">
        <f>_xlfn.XLOOKUP(A218,'2425'!A:A,'2425'!J:J,)</f>
        <v>50040</v>
      </c>
    </row>
    <row r="219" spans="1:12" x14ac:dyDescent="0.25">
      <c r="A219" t="s">
        <v>249</v>
      </c>
      <c r="C219" t="s">
        <v>131</v>
      </c>
      <c r="D219" t="s">
        <v>15</v>
      </c>
      <c r="E219" s="2">
        <v>55160</v>
      </c>
      <c r="F219" s="2">
        <v>1900</v>
      </c>
      <c r="G219" s="2">
        <v>0</v>
      </c>
      <c r="H219" s="2">
        <v>-22850</v>
      </c>
      <c r="I219" s="2">
        <f t="shared" si="3"/>
        <v>34210</v>
      </c>
      <c r="J219" t="s">
        <v>310</v>
      </c>
      <c r="K219" s="2">
        <v>32790</v>
      </c>
      <c r="L219" s="121">
        <f>_xlfn.XLOOKUP(A219,'2425'!A:A,'2425'!J:J,)</f>
        <v>35866</v>
      </c>
    </row>
    <row r="220" spans="1:12" x14ac:dyDescent="0.25">
      <c r="A220" t="s">
        <v>250</v>
      </c>
      <c r="C220" t="s">
        <v>131</v>
      </c>
      <c r="D220" t="s">
        <v>15</v>
      </c>
      <c r="E220" s="2">
        <v>22650</v>
      </c>
      <c r="F220" s="2">
        <v>780</v>
      </c>
      <c r="G220" s="2">
        <v>0</v>
      </c>
      <c r="H220" s="2">
        <v>-13510</v>
      </c>
      <c r="I220" s="2">
        <f t="shared" si="3"/>
        <v>9920</v>
      </c>
      <c r="J220" t="s">
        <v>310</v>
      </c>
      <c r="K220" s="2">
        <v>9510</v>
      </c>
      <c r="L220" s="121">
        <f>_xlfn.XLOOKUP(A220,'2425'!A:A,'2425'!J:J,)</f>
        <v>10510</v>
      </c>
    </row>
    <row r="221" spans="1:12" x14ac:dyDescent="0.25">
      <c r="A221" t="s">
        <v>251</v>
      </c>
      <c r="C221" t="s">
        <v>131</v>
      </c>
      <c r="D221" t="s">
        <v>304</v>
      </c>
      <c r="E221" s="2">
        <v>287130</v>
      </c>
      <c r="F221" s="2">
        <v>9900</v>
      </c>
      <c r="G221" s="2">
        <v>64870</v>
      </c>
      <c r="H221" s="2">
        <v>-5680</v>
      </c>
      <c r="I221" s="2">
        <f t="shared" si="3"/>
        <v>356220</v>
      </c>
      <c r="J221" t="s">
        <v>310</v>
      </c>
      <c r="K221" s="2">
        <v>341410</v>
      </c>
      <c r="L221" s="121">
        <f>_xlfn.XLOOKUP(A221,'2425'!A:A,'2425'!J:J,)</f>
        <v>341410</v>
      </c>
    </row>
    <row r="222" spans="1:12" x14ac:dyDescent="0.25">
      <c r="A222" t="s">
        <v>252</v>
      </c>
      <c r="B222" t="s">
        <v>133</v>
      </c>
      <c r="C222" t="s">
        <v>131</v>
      </c>
      <c r="D222" t="s">
        <v>304</v>
      </c>
      <c r="E222" s="2">
        <v>0</v>
      </c>
      <c r="F222" s="2">
        <v>0</v>
      </c>
      <c r="G222" s="2">
        <v>0</v>
      </c>
      <c r="H222" s="2">
        <v>0</v>
      </c>
      <c r="I222" s="2">
        <f t="shared" si="3"/>
        <v>0</v>
      </c>
      <c r="J222" t="s">
        <v>310</v>
      </c>
      <c r="K222" s="2">
        <v>0</v>
      </c>
      <c r="L222" s="121">
        <f>_xlfn.XLOOKUP(A222,'2425'!A:A,'2425'!J:J,)</f>
        <v>0</v>
      </c>
    </row>
    <row r="223" spans="1:12" x14ac:dyDescent="0.25">
      <c r="A223" t="s">
        <v>253</v>
      </c>
      <c r="C223" t="s">
        <v>131</v>
      </c>
      <c r="D223" t="s">
        <v>304</v>
      </c>
      <c r="E223" s="2">
        <v>38560</v>
      </c>
      <c r="F223" s="2">
        <v>1330</v>
      </c>
      <c r="G223" s="2">
        <v>7180</v>
      </c>
      <c r="H223" s="2">
        <v>-11590</v>
      </c>
      <c r="I223" s="2">
        <f t="shared" si="3"/>
        <v>35480</v>
      </c>
      <c r="J223" t="s">
        <v>310</v>
      </c>
      <c r="K223" s="2">
        <v>34000</v>
      </c>
      <c r="L223" s="121">
        <f>_xlfn.XLOOKUP(A223,'2425'!A:A,'2425'!J:J,)</f>
        <v>34000</v>
      </c>
    </row>
    <row r="224" spans="1:12" x14ac:dyDescent="0.25">
      <c r="A224" t="s">
        <v>254</v>
      </c>
      <c r="C224" t="s">
        <v>131</v>
      </c>
      <c r="D224" t="s">
        <v>15</v>
      </c>
      <c r="E224" s="2">
        <v>299360</v>
      </c>
      <c r="F224" s="2">
        <v>10320</v>
      </c>
      <c r="G224" s="2">
        <v>79450</v>
      </c>
      <c r="H224" s="2">
        <v>43620</v>
      </c>
      <c r="I224" s="2">
        <f t="shared" si="3"/>
        <v>432750</v>
      </c>
      <c r="J224" t="s">
        <v>310</v>
      </c>
      <c r="K224" s="2">
        <v>414750</v>
      </c>
      <c r="L224" s="121">
        <f>_xlfn.XLOOKUP(A224,'2425'!A:A,'2425'!J:J,)</f>
        <v>414750</v>
      </c>
    </row>
    <row r="225" spans="1:12" x14ac:dyDescent="0.25">
      <c r="A225" t="s">
        <v>255</v>
      </c>
      <c r="B225" t="s">
        <v>133</v>
      </c>
      <c r="C225" t="s">
        <v>131</v>
      </c>
      <c r="D225" t="s">
        <v>15</v>
      </c>
      <c r="E225" s="2">
        <v>0</v>
      </c>
      <c r="F225" s="2">
        <v>0</v>
      </c>
      <c r="G225" s="2">
        <v>0</v>
      </c>
      <c r="H225" s="2">
        <v>0</v>
      </c>
      <c r="I225" s="2">
        <f t="shared" si="3"/>
        <v>0</v>
      </c>
      <c r="J225" t="s">
        <v>310</v>
      </c>
      <c r="K225" s="2">
        <v>0</v>
      </c>
      <c r="L225" s="121">
        <f>_xlfn.XLOOKUP(A225,'2425'!A:A,'2425'!J:J,)</f>
        <v>11550</v>
      </c>
    </row>
    <row r="226" spans="1:12" x14ac:dyDescent="0.25">
      <c r="A226" t="s">
        <v>256</v>
      </c>
      <c r="C226" t="s">
        <v>131</v>
      </c>
      <c r="D226" t="s">
        <v>15</v>
      </c>
      <c r="E226" s="2">
        <v>38110</v>
      </c>
      <c r="F226" s="2">
        <v>1310</v>
      </c>
      <c r="G226" s="2">
        <v>7100</v>
      </c>
      <c r="H226" s="2">
        <v>-11040</v>
      </c>
      <c r="I226" s="2">
        <f t="shared" si="3"/>
        <v>35480</v>
      </c>
      <c r="J226" t="s">
        <v>310</v>
      </c>
      <c r="K226" s="2">
        <v>34000</v>
      </c>
      <c r="L226" s="121">
        <f>_xlfn.XLOOKUP(A226,'2425'!A:A,'2425'!J:J,)</f>
        <v>34000</v>
      </c>
    </row>
    <row r="227" spans="1:12" x14ac:dyDescent="0.25">
      <c r="A227" t="s">
        <v>257</v>
      </c>
      <c r="C227" t="s">
        <v>131</v>
      </c>
      <c r="D227" t="s">
        <v>171</v>
      </c>
      <c r="E227" s="2">
        <v>15120</v>
      </c>
      <c r="F227" s="2">
        <v>520</v>
      </c>
      <c r="G227" s="2">
        <v>0</v>
      </c>
      <c r="H227" s="2">
        <v>-12950</v>
      </c>
      <c r="I227" s="2">
        <f t="shared" si="3"/>
        <v>2690</v>
      </c>
      <c r="J227" t="s">
        <v>310</v>
      </c>
      <c r="K227" s="2">
        <v>2580</v>
      </c>
      <c r="L227" s="121">
        <f>_xlfn.XLOOKUP(A227,'2425'!A:A,'2425'!J:J,)</f>
        <v>2580</v>
      </c>
    </row>
    <row r="228" spans="1:12" x14ac:dyDescent="0.25">
      <c r="A228" t="s">
        <v>260</v>
      </c>
      <c r="C228" t="s">
        <v>131</v>
      </c>
      <c r="D228" t="s">
        <v>15</v>
      </c>
      <c r="E228" s="2">
        <v>24870</v>
      </c>
      <c r="F228" s="2">
        <v>860</v>
      </c>
      <c r="G228" s="2">
        <v>0</v>
      </c>
      <c r="H228" s="2">
        <v>-12370</v>
      </c>
      <c r="I228" s="2">
        <f t="shared" si="3"/>
        <v>13360</v>
      </c>
      <c r="J228" t="s">
        <v>310</v>
      </c>
      <c r="K228" s="2">
        <v>12800</v>
      </c>
      <c r="L228" s="121">
        <f>_xlfn.XLOOKUP(A228,'2425'!A:A,'2425'!J:J,)</f>
        <v>12800</v>
      </c>
    </row>
    <row r="229" spans="1:12" x14ac:dyDescent="0.25">
      <c r="A229" t="s">
        <v>261</v>
      </c>
      <c r="C229" t="s">
        <v>262</v>
      </c>
      <c r="D229" t="s">
        <v>15</v>
      </c>
      <c r="E229" s="2">
        <v>47950</v>
      </c>
      <c r="F229" s="2">
        <v>5250</v>
      </c>
      <c r="G229" s="2">
        <v>0</v>
      </c>
      <c r="H229" s="2">
        <v>-14070</v>
      </c>
      <c r="I229" s="2">
        <f t="shared" si="3"/>
        <v>39130</v>
      </c>
      <c r="J229" t="s">
        <v>310</v>
      </c>
      <c r="K229" s="2">
        <v>37500</v>
      </c>
      <c r="L229" s="121">
        <f>_xlfn.XLOOKUP(A229,'2425'!A:A,'2425'!J:J,)</f>
        <v>37500</v>
      </c>
    </row>
    <row r="230" spans="1:12" x14ac:dyDescent="0.25">
      <c r="A230" t="s">
        <v>263</v>
      </c>
      <c r="C230" t="s">
        <v>262</v>
      </c>
      <c r="D230" t="s">
        <v>26</v>
      </c>
      <c r="E230" s="2">
        <v>40090</v>
      </c>
      <c r="F230" s="2">
        <v>4390</v>
      </c>
      <c r="G230" s="2">
        <v>0</v>
      </c>
      <c r="H230" s="2">
        <v>-20140</v>
      </c>
      <c r="I230" s="2">
        <f t="shared" si="3"/>
        <v>24340</v>
      </c>
      <c r="J230" t="s">
        <v>310</v>
      </c>
      <c r="K230" s="2">
        <v>23330</v>
      </c>
      <c r="L230" s="121">
        <f>_xlfn.XLOOKUP(A230,'2425'!A:A,'2425'!J:J,)</f>
        <v>29580</v>
      </c>
    </row>
    <row r="231" spans="1:12" x14ac:dyDescent="0.25">
      <c r="A231" t="s">
        <v>264</v>
      </c>
      <c r="C231" t="s">
        <v>262</v>
      </c>
      <c r="D231" t="s">
        <v>92</v>
      </c>
      <c r="E231" s="2">
        <v>95580</v>
      </c>
      <c r="F231" s="2">
        <v>10460</v>
      </c>
      <c r="G231" s="2">
        <v>0</v>
      </c>
      <c r="H231" s="2">
        <v>-8060</v>
      </c>
      <c r="I231" s="2">
        <f t="shared" si="3"/>
        <v>97980</v>
      </c>
      <c r="J231" t="s">
        <v>310</v>
      </c>
      <c r="K231" s="2">
        <v>93900</v>
      </c>
      <c r="L231" s="121">
        <f>_xlfn.XLOOKUP(A231,'2425'!A:A,'2425'!J:J,)</f>
        <v>123846</v>
      </c>
    </row>
    <row r="232" spans="1:12" x14ac:dyDescent="0.25">
      <c r="A232" t="s">
        <v>265</v>
      </c>
      <c r="C232" t="s">
        <v>262</v>
      </c>
      <c r="D232" t="s">
        <v>18</v>
      </c>
      <c r="E232" s="2">
        <v>73790</v>
      </c>
      <c r="F232" s="2">
        <v>8070</v>
      </c>
      <c r="G232" s="2">
        <v>0</v>
      </c>
      <c r="H232" s="2">
        <v>-3830</v>
      </c>
      <c r="I232" s="2">
        <f t="shared" si="3"/>
        <v>78030</v>
      </c>
      <c r="J232" t="s">
        <v>310</v>
      </c>
      <c r="K232" s="2">
        <v>74780</v>
      </c>
      <c r="L232" s="121">
        <f>_xlfn.XLOOKUP(A232,'2425'!A:A,'2425'!J:J,)</f>
        <v>74780</v>
      </c>
    </row>
    <row r="233" spans="1:12" x14ac:dyDescent="0.25">
      <c r="A233" t="s">
        <v>266</v>
      </c>
      <c r="C233" t="s">
        <v>262</v>
      </c>
      <c r="D233" t="s">
        <v>15</v>
      </c>
      <c r="E233" s="2">
        <v>211270</v>
      </c>
      <c r="F233" s="2">
        <v>23110</v>
      </c>
      <c r="G233" s="2">
        <v>0</v>
      </c>
      <c r="H233" s="2">
        <v>1010</v>
      </c>
      <c r="I233" s="2">
        <f t="shared" si="3"/>
        <v>235390</v>
      </c>
      <c r="J233" t="s">
        <v>310</v>
      </c>
      <c r="K233" s="2">
        <v>225600</v>
      </c>
      <c r="L233" s="121">
        <f>_xlfn.XLOOKUP(A233,'2425'!A:A,'2425'!J:J,)</f>
        <v>245690</v>
      </c>
    </row>
    <row r="234" spans="1:12" x14ac:dyDescent="0.25">
      <c r="A234" t="s">
        <v>267</v>
      </c>
      <c r="C234" t="s">
        <v>262</v>
      </c>
      <c r="D234" t="s">
        <v>15</v>
      </c>
      <c r="E234" s="2">
        <v>168220</v>
      </c>
      <c r="F234" s="2">
        <v>18400</v>
      </c>
      <c r="G234" s="2">
        <v>0</v>
      </c>
      <c r="H234" s="2">
        <v>-7540</v>
      </c>
      <c r="I234" s="2">
        <f t="shared" si="3"/>
        <v>179080</v>
      </c>
      <c r="J234" t="s">
        <v>310</v>
      </c>
      <c r="K234" s="2">
        <v>171630</v>
      </c>
      <c r="L234" s="121">
        <f>_xlfn.XLOOKUP(A234,'2425'!A:A,'2425'!J:J,)</f>
        <v>171630</v>
      </c>
    </row>
    <row r="235" spans="1:12" x14ac:dyDescent="0.25">
      <c r="A235" t="s">
        <v>268</v>
      </c>
      <c r="C235" t="s">
        <v>262</v>
      </c>
      <c r="D235" t="s">
        <v>15</v>
      </c>
      <c r="E235" s="2">
        <v>181110</v>
      </c>
      <c r="F235" s="2">
        <v>19810</v>
      </c>
      <c r="G235" s="2">
        <v>0</v>
      </c>
      <c r="H235" s="2">
        <v>-9270</v>
      </c>
      <c r="I235" s="2">
        <f t="shared" si="3"/>
        <v>191650</v>
      </c>
      <c r="J235" t="s">
        <v>310</v>
      </c>
      <c r="K235" s="2">
        <v>183680</v>
      </c>
      <c r="L235" s="121">
        <f>_xlfn.XLOOKUP(A235,'2425'!A:A,'2425'!J:J,)</f>
        <v>183680</v>
      </c>
    </row>
    <row r="236" spans="1:12" x14ac:dyDescent="0.25">
      <c r="A236" t="s">
        <v>269</v>
      </c>
      <c r="C236" t="s">
        <v>262</v>
      </c>
      <c r="D236" t="s">
        <v>15</v>
      </c>
      <c r="E236" s="2">
        <v>84820</v>
      </c>
      <c r="F236" s="2">
        <v>9280</v>
      </c>
      <c r="G236" s="2">
        <v>0</v>
      </c>
      <c r="H236" s="2">
        <v>-9290</v>
      </c>
      <c r="I236" s="2">
        <f t="shared" si="3"/>
        <v>84810</v>
      </c>
      <c r="J236" t="s">
        <v>310</v>
      </c>
      <c r="K236" s="2">
        <v>81280</v>
      </c>
      <c r="L236" s="121">
        <f>_xlfn.XLOOKUP(A236,'2425'!A:A,'2425'!J:J,)</f>
        <v>81280</v>
      </c>
    </row>
    <row r="237" spans="1:12" x14ac:dyDescent="0.25">
      <c r="A237" t="s">
        <v>270</v>
      </c>
      <c r="C237" t="s">
        <v>262</v>
      </c>
      <c r="D237" t="s">
        <v>109</v>
      </c>
      <c r="E237" s="2">
        <v>200290</v>
      </c>
      <c r="F237" s="2">
        <v>21910</v>
      </c>
      <c r="G237" s="2">
        <v>0</v>
      </c>
      <c r="H237" s="2">
        <v>3230</v>
      </c>
      <c r="I237" s="2">
        <f t="shared" si="3"/>
        <v>225430</v>
      </c>
      <c r="J237" t="s">
        <v>310</v>
      </c>
      <c r="K237" s="2">
        <v>216050</v>
      </c>
      <c r="L237" s="121">
        <f>_xlfn.XLOOKUP(A237,'2425'!A:A,'2425'!J:J,)</f>
        <v>235300</v>
      </c>
    </row>
    <row r="238" spans="1:12" x14ac:dyDescent="0.25">
      <c r="A238" t="s">
        <v>271</v>
      </c>
      <c r="C238" t="s">
        <v>262</v>
      </c>
      <c r="D238" t="s">
        <v>18</v>
      </c>
      <c r="E238" s="2">
        <v>189200</v>
      </c>
      <c r="F238" s="2">
        <v>20700</v>
      </c>
      <c r="G238" s="2">
        <v>0</v>
      </c>
      <c r="H238" s="2">
        <v>1070</v>
      </c>
      <c r="I238" s="2">
        <f t="shared" si="3"/>
        <v>210970</v>
      </c>
      <c r="J238" t="s">
        <v>310</v>
      </c>
      <c r="K238" s="2">
        <v>202190</v>
      </c>
      <c r="L238" s="121">
        <f>_xlfn.XLOOKUP(A238,'2425'!A:A,'2425'!J:J,)</f>
        <v>202190</v>
      </c>
    </row>
    <row r="239" spans="1:12" x14ac:dyDescent="0.25">
      <c r="A239" t="s">
        <v>272</v>
      </c>
      <c r="C239" t="s">
        <v>262</v>
      </c>
      <c r="D239" t="s">
        <v>26</v>
      </c>
      <c r="E239" s="2">
        <v>234250</v>
      </c>
      <c r="F239" s="2">
        <v>25630</v>
      </c>
      <c r="G239" s="2">
        <v>0</v>
      </c>
      <c r="H239" s="2">
        <v>16600</v>
      </c>
      <c r="I239" s="2">
        <f t="shared" si="3"/>
        <v>276480</v>
      </c>
      <c r="J239" t="s">
        <v>310</v>
      </c>
      <c r="K239" s="2">
        <v>264980</v>
      </c>
      <c r="L239" s="121">
        <f>_xlfn.XLOOKUP(A239,'2425'!A:A,'2425'!J:J,)</f>
        <v>285020</v>
      </c>
    </row>
    <row r="240" spans="1:12" x14ac:dyDescent="0.25">
      <c r="A240" t="s">
        <v>273</v>
      </c>
      <c r="C240" t="s">
        <v>262</v>
      </c>
      <c r="D240" t="s">
        <v>171</v>
      </c>
      <c r="E240" s="2">
        <v>449680</v>
      </c>
      <c r="F240" s="2">
        <v>49190</v>
      </c>
      <c r="G240" s="2">
        <v>0</v>
      </c>
      <c r="H240" s="2">
        <v>72250</v>
      </c>
      <c r="I240" s="2">
        <f t="shared" si="3"/>
        <v>571120</v>
      </c>
      <c r="J240" t="s">
        <v>310</v>
      </c>
      <c r="K240" s="2">
        <v>547360</v>
      </c>
      <c r="L240" s="121">
        <f>_xlfn.XLOOKUP(A240,'2425'!A:A,'2425'!J:J,)</f>
        <v>785660</v>
      </c>
    </row>
    <row r="241" spans="1:12" x14ac:dyDescent="0.25">
      <c r="A241" t="s">
        <v>274</v>
      </c>
      <c r="C241" t="s">
        <v>262</v>
      </c>
      <c r="D241" t="s">
        <v>15</v>
      </c>
      <c r="E241" s="2">
        <v>212440</v>
      </c>
      <c r="F241" s="2">
        <v>23240</v>
      </c>
      <c r="G241" s="2">
        <v>0</v>
      </c>
      <c r="H241" s="2">
        <v>17930</v>
      </c>
      <c r="I241" s="2">
        <f t="shared" si="3"/>
        <v>253610</v>
      </c>
      <c r="J241" t="s">
        <v>310</v>
      </c>
      <c r="K241" s="2">
        <v>243060</v>
      </c>
      <c r="L241" s="121">
        <f>_xlfn.XLOOKUP(A241,'2425'!A:A,'2425'!J:J,)</f>
        <v>243060</v>
      </c>
    </row>
    <row r="242" spans="1:12" x14ac:dyDescent="0.25">
      <c r="A242" t="s">
        <v>275</v>
      </c>
      <c r="C242" t="s">
        <v>262</v>
      </c>
      <c r="D242" t="s">
        <v>15</v>
      </c>
      <c r="E242" s="2">
        <v>235540</v>
      </c>
      <c r="F242" s="2">
        <v>25770</v>
      </c>
      <c r="G242" s="2">
        <v>0</v>
      </c>
      <c r="H242" s="2">
        <v>18110</v>
      </c>
      <c r="I242" s="2">
        <f t="shared" si="3"/>
        <v>279420</v>
      </c>
      <c r="J242" t="s">
        <v>310</v>
      </c>
      <c r="K242" s="2">
        <v>267800</v>
      </c>
      <c r="L242" s="121">
        <f>_xlfn.XLOOKUP(A242,'2425'!A:A,'2425'!J:J,)</f>
        <v>267800</v>
      </c>
    </row>
    <row r="243" spans="1:12" x14ac:dyDescent="0.25">
      <c r="A243" t="s">
        <v>276</v>
      </c>
      <c r="C243" t="s">
        <v>262</v>
      </c>
      <c r="D243" t="s">
        <v>15</v>
      </c>
      <c r="E243" s="2">
        <v>326930</v>
      </c>
      <c r="F243" s="2">
        <v>35760</v>
      </c>
      <c r="G243" s="2">
        <v>0</v>
      </c>
      <c r="H243" s="2">
        <v>19800</v>
      </c>
      <c r="I243" s="2">
        <f t="shared" si="3"/>
        <v>382490</v>
      </c>
      <c r="J243" t="s">
        <v>310</v>
      </c>
      <c r="K243" s="2">
        <v>366580</v>
      </c>
      <c r="L243" s="121">
        <f>_xlfn.XLOOKUP(A243,'2425'!A:A,'2425'!J:J,)</f>
        <v>366580</v>
      </c>
    </row>
    <row r="244" spans="1:12" x14ac:dyDescent="0.25">
      <c r="A244" t="s">
        <v>277</v>
      </c>
      <c r="C244" t="s">
        <v>262</v>
      </c>
      <c r="D244" t="s">
        <v>15</v>
      </c>
      <c r="E244" s="2">
        <v>227630</v>
      </c>
      <c r="F244" s="2">
        <v>24900</v>
      </c>
      <c r="G244" s="2">
        <v>0</v>
      </c>
      <c r="H244" s="2">
        <v>12210</v>
      </c>
      <c r="I244" s="2">
        <f t="shared" si="3"/>
        <v>264740</v>
      </c>
      <c r="J244" t="s">
        <v>310</v>
      </c>
      <c r="K244" s="2">
        <v>253730</v>
      </c>
      <c r="L244" s="121">
        <f>_xlfn.XLOOKUP(A244,'2425'!A:A,'2425'!J:J,)</f>
        <v>253730</v>
      </c>
    </row>
    <row r="245" spans="1:12" x14ac:dyDescent="0.25">
      <c r="A245" t="s">
        <v>278</v>
      </c>
      <c r="C245" t="s">
        <v>262</v>
      </c>
      <c r="D245" t="s">
        <v>92</v>
      </c>
      <c r="E245" s="2">
        <v>118370</v>
      </c>
      <c r="F245" s="2">
        <v>12950</v>
      </c>
      <c r="G245" s="2">
        <v>0</v>
      </c>
      <c r="H245" s="2">
        <v>-28200</v>
      </c>
      <c r="I245" s="2">
        <f t="shared" si="3"/>
        <v>103120</v>
      </c>
      <c r="J245" t="s">
        <v>310</v>
      </c>
      <c r="K245" s="2">
        <v>98830</v>
      </c>
      <c r="L245" s="121">
        <f>_xlfn.XLOOKUP(A245,'2425'!A:A,'2425'!J:J,)</f>
        <v>98830</v>
      </c>
    </row>
    <row r="246" spans="1:12" x14ac:dyDescent="0.25">
      <c r="A246" t="s">
        <v>279</v>
      </c>
      <c r="C246" t="s">
        <v>262</v>
      </c>
      <c r="D246" t="s">
        <v>15</v>
      </c>
      <c r="E246" s="2">
        <v>121420</v>
      </c>
      <c r="F246" s="2">
        <v>13280</v>
      </c>
      <c r="G246" s="2">
        <v>0</v>
      </c>
      <c r="H246" s="2">
        <v>-27540</v>
      </c>
      <c r="I246" s="2">
        <f t="shared" si="3"/>
        <v>107160</v>
      </c>
      <c r="J246" t="s">
        <v>310</v>
      </c>
      <c r="K246" s="2">
        <v>102700</v>
      </c>
      <c r="L246" s="121">
        <f>_xlfn.XLOOKUP(A246,'2425'!A:A,'2425'!J:J,)</f>
        <v>102700</v>
      </c>
    </row>
    <row r="247" spans="1:12" x14ac:dyDescent="0.25">
      <c r="A247" t="s">
        <v>280</v>
      </c>
      <c r="C247" t="s">
        <v>262</v>
      </c>
      <c r="D247" t="s">
        <v>15</v>
      </c>
      <c r="E247" s="2">
        <v>235770</v>
      </c>
      <c r="F247" s="2">
        <v>25790</v>
      </c>
      <c r="G247" s="2">
        <v>0</v>
      </c>
      <c r="H247" s="2">
        <v>-2070</v>
      </c>
      <c r="I247" s="2">
        <f t="shared" si="3"/>
        <v>259490</v>
      </c>
      <c r="J247" t="s">
        <v>310</v>
      </c>
      <c r="K247" s="2">
        <v>248700</v>
      </c>
      <c r="L247" s="121">
        <f>_xlfn.XLOOKUP(A247,'2425'!A:A,'2425'!J:J,)</f>
        <v>248700</v>
      </c>
    </row>
    <row r="248" spans="1:12" x14ac:dyDescent="0.25">
      <c r="A248" t="s">
        <v>281</v>
      </c>
      <c r="C248" t="s">
        <v>262</v>
      </c>
      <c r="D248" t="s">
        <v>15</v>
      </c>
      <c r="E248" s="2">
        <v>118040</v>
      </c>
      <c r="F248" s="2">
        <v>12910</v>
      </c>
      <c r="G248" s="2">
        <v>0</v>
      </c>
      <c r="H248" s="2">
        <v>-31240</v>
      </c>
      <c r="I248" s="2">
        <f t="shared" si="3"/>
        <v>99710</v>
      </c>
      <c r="J248" t="s">
        <v>310</v>
      </c>
      <c r="K248" s="2">
        <v>95560</v>
      </c>
      <c r="L248" s="121">
        <f>_xlfn.XLOOKUP(A248,'2425'!A:A,'2425'!J:J,)</f>
        <v>95560</v>
      </c>
    </row>
    <row r="249" spans="1:12" x14ac:dyDescent="0.25">
      <c r="A249" t="s">
        <v>282</v>
      </c>
      <c r="C249" t="s">
        <v>262</v>
      </c>
      <c r="D249" t="s">
        <v>109</v>
      </c>
      <c r="E249" s="2">
        <v>76860</v>
      </c>
      <c r="F249" s="2">
        <v>8410</v>
      </c>
      <c r="G249" s="2">
        <v>0</v>
      </c>
      <c r="H249" s="2">
        <v>26430</v>
      </c>
      <c r="I249" s="2">
        <f t="shared" si="3"/>
        <v>111700</v>
      </c>
      <c r="J249" t="s">
        <v>310</v>
      </c>
      <c r="K249" s="2">
        <v>107050</v>
      </c>
      <c r="L249" s="121">
        <f>_xlfn.XLOOKUP(A249,'2425'!A:A,'2425'!J:J,)</f>
        <v>107050</v>
      </c>
    </row>
    <row r="250" spans="1:12" x14ac:dyDescent="0.25">
      <c r="A250" t="s">
        <v>283</v>
      </c>
      <c r="C250" t="s">
        <v>262</v>
      </c>
      <c r="D250" t="s">
        <v>109</v>
      </c>
      <c r="E250" s="2">
        <v>112350</v>
      </c>
      <c r="F250" s="2">
        <v>12290</v>
      </c>
      <c r="G250" s="2">
        <v>0</v>
      </c>
      <c r="H250" s="2">
        <v>-14370</v>
      </c>
      <c r="I250" s="2">
        <f t="shared" si="3"/>
        <v>110270</v>
      </c>
      <c r="J250" t="s">
        <v>310</v>
      </c>
      <c r="K250" s="2">
        <v>105680</v>
      </c>
      <c r="L250" s="121">
        <f>_xlfn.XLOOKUP(A250,'2425'!A:A,'2425'!J:J,)</f>
        <v>105680</v>
      </c>
    </row>
    <row r="251" spans="1:12" x14ac:dyDescent="0.25">
      <c r="A251" t="s">
        <v>284</v>
      </c>
      <c r="C251" t="s">
        <v>262</v>
      </c>
      <c r="D251" t="s">
        <v>92</v>
      </c>
      <c r="E251" s="2">
        <v>73290</v>
      </c>
      <c r="F251" s="2">
        <v>8020</v>
      </c>
      <c r="G251" s="2">
        <v>0</v>
      </c>
      <c r="H251" s="2">
        <v>-13010</v>
      </c>
      <c r="I251" s="2">
        <f t="shared" si="3"/>
        <v>68300</v>
      </c>
      <c r="J251" t="s">
        <v>310</v>
      </c>
      <c r="K251" s="2">
        <v>65460</v>
      </c>
      <c r="L251" s="121">
        <f>_xlfn.XLOOKUP(A251,'2425'!A:A,'2425'!J:J,)</f>
        <v>65460</v>
      </c>
    </row>
    <row r="252" spans="1:12" x14ac:dyDescent="0.25">
      <c r="A252" t="s">
        <v>285</v>
      </c>
      <c r="C252" t="s">
        <v>286</v>
      </c>
      <c r="D252" t="s">
        <v>92</v>
      </c>
      <c r="E252" s="2">
        <v>481530</v>
      </c>
      <c r="F252" s="2">
        <v>470</v>
      </c>
      <c r="G252" s="2">
        <v>0</v>
      </c>
      <c r="H252" s="2">
        <v>0</v>
      </c>
      <c r="I252" s="2">
        <f t="shared" si="3"/>
        <v>482000</v>
      </c>
      <c r="J252" t="s">
        <v>310</v>
      </c>
      <c r="K252" s="2">
        <v>465800</v>
      </c>
      <c r="L252" s="121">
        <f>_xlfn.XLOOKUP(A252,'2425'!A:A,'2425'!J:J,)</f>
        <v>497000</v>
      </c>
    </row>
    <row r="253" spans="1:12" x14ac:dyDescent="0.25">
      <c r="E253" s="2"/>
      <c r="F253" s="2"/>
      <c r="G253" s="2"/>
      <c r="H253" s="2"/>
      <c r="I253" s="2"/>
      <c r="K253" s="2"/>
      <c r="L253" s="121"/>
    </row>
    <row r="256" spans="1:12" x14ac:dyDescent="0.25">
      <c r="J256" s="71" t="s">
        <v>290</v>
      </c>
    </row>
    <row r="257" spans="3:11" x14ac:dyDescent="0.25">
      <c r="C257" t="s">
        <v>14</v>
      </c>
      <c r="E257" s="2">
        <f t="shared" ref="E257:I262" si="4">SUMIF($C$2:$C$253,$C257,E$2:E$253)</f>
        <v>3396250</v>
      </c>
      <c r="F257" s="2">
        <f t="shared" si="4"/>
        <v>254430</v>
      </c>
      <c r="G257" s="2">
        <f t="shared" si="4"/>
        <v>0</v>
      </c>
      <c r="H257" s="2">
        <f t="shared" si="4"/>
        <v>0</v>
      </c>
      <c r="I257" s="2">
        <f t="shared" si="4"/>
        <v>3650680</v>
      </c>
      <c r="J257" s="2">
        <v>3650680</v>
      </c>
      <c r="K257" s="72">
        <f>I257-J257</f>
        <v>0</v>
      </c>
    </row>
    <row r="258" spans="3:11" x14ac:dyDescent="0.25">
      <c r="C258" t="s">
        <v>48</v>
      </c>
      <c r="E258" s="2">
        <f t="shared" si="4"/>
        <v>3444360</v>
      </c>
      <c r="F258" s="2">
        <f t="shared" si="4"/>
        <v>-4870</v>
      </c>
      <c r="G258" s="2">
        <f t="shared" si="4"/>
        <v>0</v>
      </c>
      <c r="H258" s="2">
        <f t="shared" si="4"/>
        <v>0</v>
      </c>
      <c r="I258" s="2">
        <f t="shared" si="4"/>
        <v>3436980</v>
      </c>
      <c r="J258" s="2">
        <v>3500250</v>
      </c>
      <c r="K258" s="98">
        <f t="shared" ref="K258:K263" si="5">I258-J258</f>
        <v>-63270</v>
      </c>
    </row>
    <row r="259" spans="3:11" x14ac:dyDescent="0.25">
      <c r="C259" t="s">
        <v>108</v>
      </c>
      <c r="E259" s="2">
        <f t="shared" si="4"/>
        <v>1055130</v>
      </c>
      <c r="F259" s="2">
        <f t="shared" si="4"/>
        <v>-122240</v>
      </c>
      <c r="G259" s="2">
        <f t="shared" si="4"/>
        <v>0</v>
      </c>
      <c r="H259" s="2">
        <f t="shared" si="4"/>
        <v>0</v>
      </c>
      <c r="I259" s="2">
        <f t="shared" si="4"/>
        <v>932890</v>
      </c>
      <c r="J259" s="2">
        <v>932890</v>
      </c>
      <c r="K259" s="72">
        <f t="shared" si="5"/>
        <v>0</v>
      </c>
    </row>
    <row r="260" spans="3:11" x14ac:dyDescent="0.25">
      <c r="C260" t="s">
        <v>131</v>
      </c>
      <c r="E260" s="2">
        <f t="shared" si="4"/>
        <v>12738300</v>
      </c>
      <c r="F260" s="2">
        <f t="shared" si="4"/>
        <v>439340</v>
      </c>
      <c r="G260" s="2">
        <f t="shared" si="4"/>
        <v>2828610</v>
      </c>
      <c r="H260" s="2">
        <f t="shared" si="4"/>
        <v>0</v>
      </c>
      <c r="I260" s="2">
        <f t="shared" si="4"/>
        <v>16006250</v>
      </c>
      <c r="J260" s="2">
        <v>16006250</v>
      </c>
      <c r="K260" s="72">
        <f t="shared" si="5"/>
        <v>0</v>
      </c>
    </row>
    <row r="261" spans="3:11" x14ac:dyDescent="0.25">
      <c r="C261" t="s">
        <v>262</v>
      </c>
      <c r="E261" s="2">
        <f t="shared" si="4"/>
        <v>3834890</v>
      </c>
      <c r="F261" s="2">
        <f t="shared" si="4"/>
        <v>419520</v>
      </c>
      <c r="G261" s="2">
        <f t="shared" si="4"/>
        <v>0</v>
      </c>
      <c r="H261" s="2">
        <f t="shared" si="4"/>
        <v>10</v>
      </c>
      <c r="I261" s="2">
        <f t="shared" si="4"/>
        <v>4254420</v>
      </c>
      <c r="J261" s="2">
        <v>4254420</v>
      </c>
      <c r="K261" s="72">
        <f t="shared" si="5"/>
        <v>0</v>
      </c>
    </row>
    <row r="262" spans="3:11" x14ac:dyDescent="0.25">
      <c r="C262" t="s">
        <v>286</v>
      </c>
      <c r="E262" s="2">
        <f t="shared" si="4"/>
        <v>481530</v>
      </c>
      <c r="F262" s="2">
        <f t="shared" si="4"/>
        <v>470</v>
      </c>
      <c r="G262" s="2">
        <f t="shared" si="4"/>
        <v>0</v>
      </c>
      <c r="H262" s="2">
        <f t="shared" si="4"/>
        <v>0</v>
      </c>
      <c r="I262" s="2">
        <f t="shared" si="4"/>
        <v>482000</v>
      </c>
      <c r="J262" s="2">
        <v>482000</v>
      </c>
      <c r="K262" s="72">
        <f t="shared" si="5"/>
        <v>0</v>
      </c>
    </row>
    <row r="263" spans="3:11" x14ac:dyDescent="0.25">
      <c r="I263" s="72">
        <f>SUM(I257:I262)</f>
        <v>28763220</v>
      </c>
      <c r="J263" s="72">
        <v>28826490</v>
      </c>
      <c r="K263" s="72">
        <f t="shared" si="5"/>
        <v>-63270</v>
      </c>
    </row>
  </sheetData>
  <autoFilter ref="A1:M253" xr:uid="{E68B3299-4937-478C-AAB6-9FE3D5B30C02}">
    <sortState xmlns:xlrd2="http://schemas.microsoft.com/office/spreadsheetml/2017/richdata2" ref="A2:M253">
      <sortCondition ref="C1:C253"/>
    </sortState>
  </autoFilter>
  <dataValidations count="1">
    <dataValidation type="list" allowBlank="1" showInputMessage="1" showErrorMessage="1" sqref="B2:B252" xr:uid="{5C32BFE1-D734-4DDF-AD9C-BF42BACB0FA2}">
      <formula1>Comment</formula1>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9"/>
  <sheetViews>
    <sheetView tabSelected="1" workbookViewId="0">
      <selection activeCell="B25" sqref="B25"/>
    </sheetView>
  </sheetViews>
  <sheetFormatPr defaultColWidth="9.140625" defaultRowHeight="15" x14ac:dyDescent="0.2"/>
  <cols>
    <col min="1" max="1" width="8.28515625" style="48" customWidth="1"/>
    <col min="2" max="2" width="78.5703125" style="49" customWidth="1"/>
    <col min="3" max="3" width="2.28515625" style="12" customWidth="1"/>
    <col min="4" max="16384" width="9.140625" style="12"/>
  </cols>
  <sheetData>
    <row r="1" spans="1:4" ht="18.75" x14ac:dyDescent="0.3">
      <c r="A1" s="104" t="s">
        <v>314</v>
      </c>
      <c r="B1" s="104"/>
      <c r="C1" s="73"/>
      <c r="D1" s="57" t="s">
        <v>315</v>
      </c>
    </row>
    <row r="2" spans="1:4" ht="6" customHeight="1" x14ac:dyDescent="0.2">
      <c r="A2" s="103"/>
      <c r="B2" s="103"/>
      <c r="C2" s="73"/>
      <c r="D2" s="73"/>
    </row>
    <row r="3" spans="1:4" x14ac:dyDescent="0.2">
      <c r="A3" s="50" t="s">
        <v>316</v>
      </c>
      <c r="B3" s="74"/>
      <c r="C3" s="73"/>
      <c r="D3" s="73"/>
    </row>
    <row r="4" spans="1:4" ht="43.5" x14ac:dyDescent="0.2">
      <c r="A4" s="75"/>
      <c r="B4" s="76" t="s">
        <v>317</v>
      </c>
      <c r="C4" s="73"/>
      <c r="D4" s="73"/>
    </row>
    <row r="5" spans="1:4" ht="6" customHeight="1" x14ac:dyDescent="0.2">
      <c r="A5" s="75"/>
      <c r="B5" s="76"/>
      <c r="C5" s="73"/>
      <c r="D5" s="73"/>
    </row>
    <row r="6" spans="1:4" ht="87.75" x14ac:dyDescent="0.2">
      <c r="A6" s="75"/>
      <c r="B6" s="76" t="s">
        <v>318</v>
      </c>
      <c r="C6" s="73"/>
      <c r="D6" s="73"/>
    </row>
    <row r="7" spans="1:4" ht="6" customHeight="1" x14ac:dyDescent="0.2">
      <c r="A7" s="75"/>
      <c r="B7" s="76"/>
      <c r="C7" s="73"/>
      <c r="D7" s="73"/>
    </row>
    <row r="8" spans="1:4" ht="86.25" x14ac:dyDescent="0.2">
      <c r="A8" s="77"/>
      <c r="B8" s="68" t="s">
        <v>319</v>
      </c>
      <c r="C8" s="73"/>
      <c r="D8" s="73"/>
    </row>
    <row r="9" spans="1:4" ht="6" customHeight="1" x14ac:dyDescent="0.2">
      <c r="B9" s="78"/>
      <c r="C9" s="73"/>
      <c r="D9" s="73"/>
    </row>
    <row r="10" spans="1:4" ht="15.75" x14ac:dyDescent="0.2">
      <c r="A10" s="55" t="s">
        <v>320</v>
      </c>
      <c r="B10" s="79"/>
      <c r="C10" s="73"/>
      <c r="D10" s="73"/>
    </row>
    <row r="11" spans="1:4" x14ac:dyDescent="0.2">
      <c r="A11" s="54" t="s">
        <v>321</v>
      </c>
      <c r="B11" s="76" t="s">
        <v>322</v>
      </c>
      <c r="C11" s="73"/>
      <c r="D11" s="73"/>
    </row>
    <row r="12" spans="1:4" x14ac:dyDescent="0.2">
      <c r="A12" s="51" t="s">
        <v>323</v>
      </c>
      <c r="B12" s="68" t="s">
        <v>324</v>
      </c>
      <c r="C12" s="73"/>
      <c r="D12" s="73"/>
    </row>
    <row r="13" spans="1:4" ht="28.5" x14ac:dyDescent="0.2">
      <c r="A13" s="52"/>
      <c r="B13" s="68" t="s">
        <v>325</v>
      </c>
      <c r="C13" s="73"/>
      <c r="D13" s="73"/>
    </row>
    <row r="14" spans="1:4" ht="6" customHeight="1" x14ac:dyDescent="0.2">
      <c r="B14" s="78"/>
      <c r="C14" s="73"/>
      <c r="D14" s="73"/>
    </row>
    <row r="15" spans="1:4" ht="15.75" x14ac:dyDescent="0.2">
      <c r="A15" s="55" t="s">
        <v>326</v>
      </c>
      <c r="B15" s="79"/>
      <c r="C15" s="73"/>
      <c r="D15" s="73"/>
    </row>
    <row r="16" spans="1:4" x14ac:dyDescent="0.2">
      <c r="A16" s="50" t="s">
        <v>327</v>
      </c>
      <c r="B16" s="74"/>
      <c r="C16" s="73"/>
      <c r="D16" s="73"/>
    </row>
    <row r="17" spans="1:2" ht="57" x14ac:dyDescent="0.2">
      <c r="A17" s="52"/>
      <c r="B17" s="68" t="s">
        <v>328</v>
      </c>
    </row>
    <row r="18" spans="1:2" x14ac:dyDescent="0.2">
      <c r="A18" s="50" t="s">
        <v>329</v>
      </c>
      <c r="B18" s="74"/>
    </row>
    <row r="19" spans="1:2" ht="42.75" x14ac:dyDescent="0.2">
      <c r="A19" s="52"/>
      <c r="B19" s="68" t="s">
        <v>330</v>
      </c>
    </row>
    <row r="20" spans="1:2" x14ac:dyDescent="0.2">
      <c r="A20" s="50" t="s">
        <v>331</v>
      </c>
      <c r="B20" s="74"/>
    </row>
    <row r="21" spans="1:2" ht="42.75" x14ac:dyDescent="0.2">
      <c r="A21" s="52"/>
      <c r="B21" s="68" t="s">
        <v>332</v>
      </c>
    </row>
    <row r="22" spans="1:2" x14ac:dyDescent="0.2">
      <c r="A22" s="50" t="s">
        <v>8</v>
      </c>
      <c r="B22" s="74"/>
    </row>
    <row r="23" spans="1:2" ht="28.5" x14ac:dyDescent="0.2">
      <c r="A23" s="52"/>
      <c r="B23" s="68" t="s">
        <v>333</v>
      </c>
    </row>
    <row r="24" spans="1:2" x14ac:dyDescent="0.2">
      <c r="A24" s="50" t="s">
        <v>334</v>
      </c>
      <c r="B24" s="74"/>
    </row>
    <row r="25" spans="1:2" ht="99.75" x14ac:dyDescent="0.2">
      <c r="A25" s="52"/>
      <c r="B25" s="68" t="s">
        <v>335</v>
      </c>
    </row>
    <row r="26" spans="1:2" ht="6" customHeight="1" x14ac:dyDescent="0.2">
      <c r="B26" s="78"/>
    </row>
    <row r="27" spans="1:2" x14ac:dyDescent="0.2">
      <c r="B27" s="53" t="s">
        <v>336</v>
      </c>
    </row>
    <row r="28" spans="1:2" x14ac:dyDescent="0.2">
      <c r="B28" s="89" t="s">
        <v>337</v>
      </c>
    </row>
    <row r="29" spans="1:2" x14ac:dyDescent="0.2">
      <c r="B29" s="53" t="s">
        <v>338</v>
      </c>
    </row>
  </sheetData>
  <sheetProtection algorithmName="SHA-512" hashValue="+onAGFxG78FLruOdpWhpkfjCF06ZmRgOveDIR95EcoiIiHolblkdSdAhtEDsHcXk4OLCujMR1Up7wfgOXpAfrg==" saltValue="buF9MkXwkSckNN47CkUsNg==" spinCount="100000" sheet="1" objects="1" scenarios="1"/>
  <mergeCells count="2">
    <mergeCell ref="A2:B2"/>
    <mergeCell ref="A1:B1"/>
  </mergeCells>
  <hyperlinks>
    <hyperlink ref="B29" r:id="rId1" xr:uid="{46B90624-FF26-445D-B295-30AB25E592BB}"/>
    <hyperlink ref="B27" r:id="rId2" xr:uid="{64224D7B-AAF8-4A25-B21C-507492DBAA9B}"/>
    <hyperlink ref="B28" r:id="rId3" xr:uid="{C81403D1-A500-43A0-9934-040CD4F1D568}"/>
    <hyperlink ref="D1" location="Report!A1" display="Back to report" xr:uid="{0971E50E-E317-4692-9E5B-1AD3B82DEB2F}"/>
  </hyperlinks>
  <pageMargins left="0.7" right="0.7" top="0.75" bottom="0.75" header="0.3" footer="0.3"/>
  <pageSetup paperSize="9" orientation="portrait"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3"/>
  <sheetViews>
    <sheetView showGridLines="0" topLeftCell="A3" zoomScale="90" zoomScaleNormal="90" workbookViewId="0">
      <selection activeCell="F28" sqref="F28"/>
    </sheetView>
  </sheetViews>
  <sheetFormatPr defaultColWidth="9.140625" defaultRowHeight="13.5" customHeight="1" x14ac:dyDescent="0.2"/>
  <cols>
    <col min="1" max="1" width="16.7109375" style="12" customWidth="1"/>
    <col min="2" max="2" width="15.5703125" style="12" hidden="1" customWidth="1"/>
    <col min="3" max="3" width="16.28515625" style="12" hidden="1" customWidth="1"/>
    <col min="4" max="5" width="21.42578125" style="12" customWidth="1"/>
    <col min="6" max="9" width="14.85546875" style="12" customWidth="1"/>
    <col min="10" max="10" width="15.5703125" style="12" bestFit="1" customWidth="1"/>
    <col min="11" max="11" width="7.140625" style="12" customWidth="1"/>
    <col min="12" max="12" width="17.85546875" style="12" hidden="1" customWidth="1"/>
    <col min="13" max="13" width="10.140625" style="12" hidden="1" customWidth="1"/>
    <col min="14" max="14" width="9.140625" style="12" customWidth="1"/>
    <col min="15" max="16384" width="9.140625" style="12"/>
  </cols>
  <sheetData>
    <row r="1" spans="1:14" ht="14.25" hidden="1" x14ac:dyDescent="0.2">
      <c r="A1" s="73"/>
      <c r="B1" s="14">
        <f>MATCH(D5,Year,)</f>
        <v>5</v>
      </c>
      <c r="C1" s="14">
        <v>4</v>
      </c>
      <c r="D1" s="14"/>
      <c r="E1" s="14">
        <v>5</v>
      </c>
      <c r="F1" s="14">
        <f>E1+1</f>
        <v>6</v>
      </c>
      <c r="G1" s="14">
        <f t="shared" ref="G1" si="0">F1+1</f>
        <v>7</v>
      </c>
      <c r="H1" s="14">
        <v>8</v>
      </c>
      <c r="I1" s="14">
        <v>9</v>
      </c>
      <c r="J1" s="14">
        <v>10</v>
      </c>
      <c r="K1" s="14">
        <v>11</v>
      </c>
      <c r="L1" s="73"/>
      <c r="M1" s="14">
        <v>2</v>
      </c>
      <c r="N1" s="73"/>
    </row>
    <row r="2" spans="1:14" ht="13.15" hidden="1" customHeight="1" x14ac:dyDescent="0.2">
      <c r="A2" s="73"/>
      <c r="B2" s="14"/>
      <c r="C2" s="14"/>
      <c r="D2" s="14"/>
      <c r="E2" s="14"/>
      <c r="F2" s="14"/>
      <c r="G2" s="14"/>
      <c r="H2" s="14"/>
      <c r="I2" s="14"/>
      <c r="J2" s="14"/>
      <c r="K2" s="14"/>
      <c r="L2" s="73"/>
      <c r="M2" s="14"/>
      <c r="N2" s="73"/>
    </row>
    <row r="3" spans="1:14" ht="28.5" thickBot="1" x14ac:dyDescent="0.25">
      <c r="A3" s="29" t="s">
        <v>339</v>
      </c>
      <c r="B3" s="16"/>
      <c r="C3" s="16"/>
      <c r="D3" s="16"/>
      <c r="E3" s="16"/>
      <c r="F3" s="56" t="s">
        <v>320</v>
      </c>
      <c r="G3" s="56" t="s">
        <v>340</v>
      </c>
      <c r="H3" s="15"/>
      <c r="I3" s="19"/>
      <c r="J3" s="19"/>
      <c r="K3" s="73"/>
      <c r="L3" s="73"/>
      <c r="M3" s="73"/>
      <c r="N3" s="73"/>
    </row>
    <row r="4" spans="1:14" ht="13.5" customHeight="1" thickTop="1" x14ac:dyDescent="0.2">
      <c r="A4" s="17"/>
      <c r="B4" s="16"/>
      <c r="C4" s="16"/>
      <c r="D4" s="17"/>
      <c r="E4" s="17"/>
      <c r="F4" s="16"/>
      <c r="G4" s="16"/>
      <c r="H4" s="18"/>
      <c r="I4" s="15"/>
      <c r="J4" s="15"/>
      <c r="K4" s="73"/>
      <c r="L4" s="73"/>
      <c r="M4" s="73"/>
      <c r="N4" s="73"/>
    </row>
    <row r="5" spans="1:14" ht="13.5" customHeight="1" x14ac:dyDescent="0.2">
      <c r="A5" s="92" t="s">
        <v>341</v>
      </c>
      <c r="B5" s="21"/>
      <c r="C5" s="21"/>
      <c r="D5" s="58" t="s">
        <v>342</v>
      </c>
      <c r="E5" s="21"/>
      <c r="F5" s="73"/>
      <c r="G5" s="21"/>
      <c r="H5" s="22"/>
      <c r="I5" s="22"/>
      <c r="J5" s="22"/>
      <c r="K5" s="73"/>
      <c r="L5" s="73"/>
      <c r="M5" s="73"/>
      <c r="N5" s="73"/>
    </row>
    <row r="6" spans="1:14" ht="13.5" customHeight="1" thickBot="1" x14ac:dyDescent="0.3">
      <c r="A6" s="93"/>
      <c r="B6" s="23"/>
      <c r="C6" s="23"/>
      <c r="D6" s="23"/>
      <c r="E6" s="23"/>
      <c r="F6" s="23"/>
      <c r="G6" s="24"/>
      <c r="H6" s="25"/>
      <c r="I6" s="25"/>
      <c r="J6" s="25"/>
      <c r="K6" s="73"/>
      <c r="L6" s="73"/>
      <c r="M6" s="73"/>
      <c r="N6" s="73"/>
    </row>
    <row r="7" spans="1:14" ht="13.5" customHeight="1" thickBot="1" x14ac:dyDescent="0.3">
      <c r="A7" s="91" t="s">
        <v>321</v>
      </c>
      <c r="B7" s="25"/>
      <c r="C7" s="25"/>
      <c r="D7" s="111" t="s">
        <v>343</v>
      </c>
      <c r="E7" s="112"/>
      <c r="F7" s="96" t="s">
        <v>323</v>
      </c>
      <c r="G7" s="116" t="s">
        <v>20</v>
      </c>
      <c r="H7" s="117"/>
      <c r="I7" s="117"/>
      <c r="J7" s="118"/>
      <c r="K7" s="73"/>
      <c r="L7" s="73"/>
      <c r="M7" s="73"/>
      <c r="N7" s="73"/>
    </row>
    <row r="8" spans="1:14" ht="13.5" customHeight="1" x14ac:dyDescent="0.25">
      <c r="A8" s="13"/>
      <c r="B8" s="13"/>
      <c r="C8" s="73"/>
      <c r="D8" s="94"/>
      <c r="E8" s="95"/>
      <c r="F8" s="13"/>
      <c r="G8" s="34"/>
      <c r="H8" s="73"/>
      <c r="I8" s="73"/>
      <c r="J8" s="73"/>
      <c r="K8" s="73"/>
      <c r="L8" s="73"/>
      <c r="M8" s="14"/>
      <c r="N8" s="73"/>
    </row>
    <row r="9" spans="1:14" s="33" customFormat="1" ht="45.75" thickBot="1" x14ac:dyDescent="0.3">
      <c r="A9" s="30"/>
      <c r="B9" s="31"/>
      <c r="C9" s="80"/>
      <c r="D9" s="32" t="s">
        <v>3</v>
      </c>
      <c r="E9" s="20" t="s">
        <v>344</v>
      </c>
      <c r="F9" s="20" t="s">
        <v>5</v>
      </c>
      <c r="G9" s="20" t="s">
        <v>345</v>
      </c>
      <c r="H9" s="20" t="s">
        <v>8</v>
      </c>
      <c r="I9" s="44" t="s">
        <v>346</v>
      </c>
      <c r="J9" s="20" t="s">
        <v>10</v>
      </c>
      <c r="K9" s="81"/>
      <c r="L9" s="43"/>
      <c r="M9" s="43"/>
      <c r="N9" s="81"/>
    </row>
    <row r="10" spans="1:14" ht="13.5" customHeight="1" thickTop="1" x14ac:dyDescent="0.25">
      <c r="A10" s="45" t="str">
        <f>D5</f>
        <v>2025/26</v>
      </c>
      <c r="B10" s="46" t="str">
        <f>INDEX(Years,B1,2)</f>
        <v>Twentyfive</v>
      </c>
      <c r="C10" s="46" t="str">
        <f ca="1">IFERROR(VLOOKUP($G7,INDIRECT($B$10),C$1,),"")</f>
        <v>ASG</v>
      </c>
      <c r="D10" s="82" t="str">
        <f ca="1">IFERROR(VLOOKUP(C10,Auditor,2,),"")</f>
        <v>Audit Scotland</v>
      </c>
      <c r="E10" s="83">
        <f t="shared" ref="E10:G10" ca="1" si="1">IFERROR(VLOOKUP($G7,INDIRECT($B$10),E$1,),"")</f>
        <v>121310</v>
      </c>
      <c r="F10" s="83">
        <f t="shared" ca="1" si="1"/>
        <v>9090</v>
      </c>
      <c r="G10" s="83">
        <f t="shared" ca="1" si="1"/>
        <v>0</v>
      </c>
      <c r="H10" s="83">
        <f ca="1">IFERROR(VLOOKUP($G7,INDIRECT($B$10),H$1,),"")</f>
        <v>-7460</v>
      </c>
      <c r="I10" s="47">
        <f ca="1">IFERROR(VLOOKUP($G7,INDIRECT($B$10),I$1,),"")</f>
        <v>122940</v>
      </c>
      <c r="J10" s="59" t="str">
        <f ca="1">IFERROR(VLOOKUP($G7,INDIRECT($B$10),J$1,),"")</f>
        <v>To be agreed</v>
      </c>
      <c r="K10" s="73"/>
      <c r="L10" s="27">
        <f ca="1">IFERROR(I10-J11,)</f>
        <v>1600</v>
      </c>
      <c r="M10" s="14">
        <f ca="1">IFERROR(VLOOKUP($G7,INDIRECT($B$10),M$1,),"")</f>
        <v>0</v>
      </c>
      <c r="N10" s="73"/>
    </row>
    <row r="11" spans="1:14" ht="13.5" customHeight="1" x14ac:dyDescent="0.25">
      <c r="A11" s="34" t="str">
        <f ca="1">OFFSET(M!$B$35,MATCH($A$10,Year,)-1,)</f>
        <v>2024/25</v>
      </c>
      <c r="B11" s="14" t="str">
        <f>INDEX(Years,B1-1,2)</f>
        <v>Twentyfour</v>
      </c>
      <c r="C11" s="14" t="str">
        <f ca="1">IFERROR(VLOOKUP($G7,INDIRECT($B$11),C$1,),"")</f>
        <v>ASG</v>
      </c>
      <c r="D11" s="73" t="str">
        <f ca="1">IFERROR(VLOOKUP(C11,Auditor,2,),"")</f>
        <v>Audit Scotland</v>
      </c>
      <c r="E11" s="84">
        <f t="shared" ref="E11:I11" ca="1" si="2">IFERROR(VLOOKUP($G7,INDIRECT($B$11),E$1,),"")</f>
        <v>116870</v>
      </c>
      <c r="F11" s="84">
        <f t="shared" ca="1" si="2"/>
        <v>-9640</v>
      </c>
      <c r="G11" s="84">
        <f t="shared" ca="1" si="2"/>
        <v>0</v>
      </c>
      <c r="H11" s="84">
        <f t="shared" ca="1" si="2"/>
        <v>10610</v>
      </c>
      <c r="I11" s="85">
        <f t="shared" ca="1" si="2"/>
        <v>117840</v>
      </c>
      <c r="J11" s="86">
        <f ca="1">IFERROR(VLOOKUP($G7,INDIRECT($B$11),K$1-1,),"")</f>
        <v>121340</v>
      </c>
      <c r="K11" s="73"/>
      <c r="L11" s="28">
        <f ca="1">ABS(L10)</f>
        <v>1600</v>
      </c>
      <c r="M11" s="14" t="str">
        <f ca="1">IF(M10=0,"Normal","New")</f>
        <v>Normal</v>
      </c>
      <c r="N11" s="73"/>
    </row>
    <row r="12" spans="1:14" ht="13.5" customHeight="1" x14ac:dyDescent="0.25">
      <c r="A12" s="34" t="s">
        <v>347</v>
      </c>
      <c r="B12" s="73"/>
      <c r="C12" s="73"/>
      <c r="D12" s="73"/>
      <c r="E12" s="84">
        <f ca="1">IF(E11=0,"",IFERROR(E10-E11,""))</f>
        <v>4440</v>
      </c>
      <c r="F12" s="84">
        <f t="shared" ref="F12:I12" ca="1" si="3">IF(F11=0,"",IFERROR(F10-F11,""))</f>
        <v>18730</v>
      </c>
      <c r="G12" s="84" t="str">
        <f t="shared" ca="1" si="3"/>
        <v/>
      </c>
      <c r="H12" s="84">
        <f t="shared" ca="1" si="3"/>
        <v>-18070</v>
      </c>
      <c r="I12" s="42">
        <f t="shared" ca="1" si="3"/>
        <v>5100</v>
      </c>
      <c r="J12" s="86"/>
      <c r="K12" s="73"/>
      <c r="L12" s="14" t="str">
        <f ca="1">IF(L10&gt;0," higher"," lower")</f>
        <v xml:space="preserve"> higher</v>
      </c>
      <c r="M12" s="73"/>
      <c r="N12" s="73"/>
    </row>
    <row r="13" spans="1:14" ht="13.5" customHeight="1" x14ac:dyDescent="0.25">
      <c r="A13" s="34" t="s">
        <v>348</v>
      </c>
      <c r="B13" s="73"/>
      <c r="C13" s="73"/>
      <c r="D13" s="73"/>
      <c r="E13" s="87">
        <f t="shared" ref="E13" ca="1" si="4">IFERROR(E12/E11,"")</f>
        <v>3.7990930093266019E-2</v>
      </c>
      <c r="F13" s="87">
        <f t="shared" ref="F13" ca="1" si="5">IFERROR(F12/F11,"")</f>
        <v>-1.9429460580912863</v>
      </c>
      <c r="G13" s="87" t="str">
        <f ca="1">IFERROR(G12/G11,"")</f>
        <v/>
      </c>
      <c r="H13" s="87">
        <f t="shared" ref="H13" ca="1" si="6">IFERROR(H12/H11,"")</f>
        <v>-1.70311027332705</v>
      </c>
      <c r="I13" s="35">
        <f t="shared" ref="I13" ca="1" si="7">IFERROR(I12/I11,"")</f>
        <v>4.3279022403258656E-2</v>
      </c>
      <c r="J13" s="87"/>
      <c r="K13" s="73"/>
      <c r="L13" s="41">
        <f ca="1">ROUND(L11/J11*100,1)</f>
        <v>1.3</v>
      </c>
      <c r="M13" s="73"/>
      <c r="N13" s="73"/>
    </row>
    <row r="14" spans="1:14" ht="13.5" customHeight="1" x14ac:dyDescent="0.2">
      <c r="A14" s="73"/>
      <c r="B14" s="73"/>
      <c r="C14" s="73"/>
      <c r="D14" s="73"/>
      <c r="E14" s="73"/>
      <c r="F14" s="73"/>
      <c r="G14" s="73"/>
      <c r="H14" s="73"/>
      <c r="I14" s="73"/>
      <c r="J14" s="73"/>
      <c r="K14" s="73"/>
      <c r="L14" s="73"/>
      <c r="M14" s="14">
        <f>MATCH(L15,M!B28:B33,)+1</f>
        <v>2</v>
      </c>
      <c r="N14" s="73"/>
    </row>
    <row r="15" spans="1:14" ht="13.5" customHeight="1" x14ac:dyDescent="0.2">
      <c r="A15" s="73"/>
      <c r="B15" s="73"/>
      <c r="C15" s="73"/>
      <c r="D15" s="73"/>
      <c r="E15" s="73"/>
      <c r="F15" s="73"/>
      <c r="G15" s="73"/>
      <c r="H15" s="73"/>
      <c r="I15" s="73"/>
      <c r="J15" s="73"/>
      <c r="K15" s="73"/>
      <c r="L15" s="14" t="str">
        <f>VLOOKUP(D7,M!B15:E24,3,)</f>
        <v>CG</v>
      </c>
      <c r="M15" s="14">
        <f>HLOOKUP(B10,M!$C$27:$M$33,M14,)</f>
        <v>4.3</v>
      </c>
      <c r="N15" s="73"/>
    </row>
    <row r="16" spans="1:14" ht="13.5" customHeight="1" x14ac:dyDescent="0.2">
      <c r="A16" s="73"/>
      <c r="B16" s="73"/>
      <c r="C16" s="73"/>
      <c r="D16" s="73"/>
      <c r="E16" s="73"/>
      <c r="F16" s="73"/>
      <c r="G16" s="73"/>
      <c r="H16" s="73"/>
      <c r="I16" s="73"/>
      <c r="J16" s="73"/>
      <c r="K16" s="73"/>
      <c r="L16" s="14" t="str">
        <f>VLOOKUP(L15,M!D15:E24,2,)</f>
        <v>Central government - non chargeable</v>
      </c>
      <c r="M16" s="26">
        <f>ROUND(ABS(M15),1)</f>
        <v>4.3</v>
      </c>
      <c r="N16" s="73"/>
    </row>
    <row r="17" spans="1:14" ht="13.5" customHeight="1" x14ac:dyDescent="0.25">
      <c r="A17" s="113" t="s">
        <v>349</v>
      </c>
      <c r="B17" s="114"/>
      <c r="C17" s="114"/>
      <c r="D17" s="114"/>
      <c r="E17" s="114"/>
      <c r="F17" s="114"/>
      <c r="G17" s="114"/>
      <c r="H17" s="114"/>
      <c r="I17" s="114"/>
      <c r="J17" s="115"/>
      <c r="K17" s="73"/>
      <c r="L17" s="90"/>
      <c r="M17" s="26"/>
      <c r="N17" s="73"/>
    </row>
    <row r="18" spans="1:14" ht="15" customHeight="1" x14ac:dyDescent="0.2">
      <c r="A18" s="108" t="str">
        <f>IFERROR("Overall fees within the "&amp;D7&amp;" sector have "&amp;M18&amp;" by "&amp;M16&amp;"%","")</f>
        <v>Overall fees within the Central government - non chargeable sector have increased by 4.3%</v>
      </c>
      <c r="B18" s="109"/>
      <c r="C18" s="109"/>
      <c r="D18" s="109"/>
      <c r="E18" s="109"/>
      <c r="F18" s="109"/>
      <c r="G18" s="109"/>
      <c r="H18" s="109"/>
      <c r="I18" s="109"/>
      <c r="J18" s="110"/>
      <c r="K18" s="73"/>
      <c r="L18" s="73"/>
      <c r="M18" s="14" t="str">
        <f>IF(M15&gt;0,"increased","decreased")</f>
        <v>increased</v>
      </c>
      <c r="N18" s="73"/>
    </row>
    <row r="19" spans="1:14" ht="15" customHeight="1" x14ac:dyDescent="0.2">
      <c r="A19" s="108" t="str">
        <f ca="1">IF(M11="New",M10,"The expected fee for "&amp;G7&amp;" for the "&amp;$D$5&amp;" audit is £"&amp;L11&amp;L12&amp;" than the fee agreed the previous year ("&amp;L13&amp;"%). ")</f>
        <v xml:space="preserve">The expected fee for Crown Office and Procurator Fiscal Service for the 2025/26 audit is £1600 higher than the fee agreed the previous year (1.3%). </v>
      </c>
      <c r="B19" s="109"/>
      <c r="C19" s="109"/>
      <c r="D19" s="109"/>
      <c r="E19" s="109"/>
      <c r="F19" s="109"/>
      <c r="G19" s="109"/>
      <c r="H19" s="109"/>
      <c r="I19" s="109"/>
      <c r="J19" s="110"/>
      <c r="K19" s="73"/>
      <c r="L19" s="73"/>
      <c r="M19" s="73"/>
      <c r="N19" s="73"/>
    </row>
    <row r="20" spans="1:14" ht="15" customHeight="1" x14ac:dyDescent="0.2">
      <c r="A20" s="108"/>
      <c r="B20" s="109"/>
      <c r="C20" s="109"/>
      <c r="D20" s="109"/>
      <c r="E20" s="109"/>
      <c r="F20" s="109"/>
      <c r="G20" s="109"/>
      <c r="H20" s="109"/>
      <c r="I20" s="109"/>
      <c r="J20" s="110"/>
      <c r="K20" s="73"/>
      <c r="L20" s="73"/>
      <c r="M20" s="73"/>
      <c r="N20" s="73"/>
    </row>
    <row r="21" spans="1:14" ht="15" customHeight="1" x14ac:dyDescent="0.25">
      <c r="A21" s="105" t="str">
        <f ca="1">IF(C11="SM","Scott-Moncrieff are now operating as Azets Audit Services. Your auditor remains the same.","")</f>
        <v/>
      </c>
      <c r="B21" s="106"/>
      <c r="C21" s="106"/>
      <c r="D21" s="106"/>
      <c r="E21" s="106"/>
      <c r="F21" s="106"/>
      <c r="G21" s="106"/>
      <c r="H21" s="106"/>
      <c r="I21" s="106"/>
      <c r="J21" s="107"/>
      <c r="K21" s="36"/>
      <c r="L21" s="73"/>
      <c r="M21" s="73"/>
      <c r="N21" s="73"/>
    </row>
    <row r="22" spans="1:14" ht="13.5" customHeight="1" x14ac:dyDescent="0.2">
      <c r="A22" s="73"/>
      <c r="B22" s="73"/>
      <c r="C22" s="73"/>
      <c r="D22" s="73"/>
      <c r="E22" s="73"/>
      <c r="F22" s="73"/>
      <c r="G22" s="73"/>
      <c r="H22" s="73"/>
      <c r="I22" s="73"/>
      <c r="J22" s="73"/>
      <c r="K22" s="73"/>
      <c r="L22" s="73"/>
      <c r="M22" s="73"/>
      <c r="N22" s="73"/>
    </row>
    <row r="23" spans="1:14" ht="13.5" customHeight="1" x14ac:dyDescent="0.2">
      <c r="A23" s="73"/>
      <c r="B23" s="73"/>
      <c r="C23" s="73"/>
      <c r="D23" s="73"/>
      <c r="E23" s="73"/>
      <c r="F23" s="73"/>
      <c r="G23" s="73"/>
      <c r="H23" s="73"/>
      <c r="I23" s="73"/>
      <c r="J23" s="73"/>
      <c r="K23" s="73"/>
      <c r="L23" s="73"/>
      <c r="M23" s="73"/>
      <c r="N23" s="73"/>
    </row>
  </sheetData>
  <sheetProtection algorithmName="SHA-512" hashValue="dxGt/67kEwulgswHnl/wr4NeIom5Nq7p+41K6/rBQri05BLbsEW48ZQdaJ517yRmK0yu1PEHIFGrjxVysBalhA==" saltValue="GhnFRkG4BArdOyVN37rrgQ==" spinCount="100000" sheet="1" objects="1" scenarios="1"/>
  <mergeCells count="7">
    <mergeCell ref="A21:J21"/>
    <mergeCell ref="A20:J20"/>
    <mergeCell ref="D7:E7"/>
    <mergeCell ref="A18:J18"/>
    <mergeCell ref="A19:J19"/>
    <mergeCell ref="A17:J17"/>
    <mergeCell ref="G7:J7"/>
  </mergeCells>
  <dataValidations count="3">
    <dataValidation type="list" allowBlank="1" showInputMessage="1" showErrorMessage="1" sqref="G6" xr:uid="{00000000-0002-0000-0300-000000000000}">
      <formula1>Year</formula1>
    </dataValidation>
    <dataValidation type="list" allowBlank="1" showInputMessage="1" showErrorMessage="1" sqref="D7:E7" xr:uid="{69AFEB06-6A58-4BE8-A630-40FAE18A28E2}">
      <formula1>Sectors</formula1>
    </dataValidation>
    <dataValidation type="list" allowBlank="1" showInputMessage="1" showErrorMessage="1" sqref="G7" xr:uid="{013D1340-A0F9-4985-94DD-36083AC2A933}">
      <formula1>BodyName</formula1>
    </dataValidation>
  </dataValidations>
  <hyperlinks>
    <hyperlink ref="F3" location="Instructions!A1" display="Instructions" xr:uid="{F3A87C5E-D325-40CB-AB65-D13D32EFE518}"/>
    <hyperlink ref="G3" location="'Billing arrangements'!A1" display="Billing arrangements" xr:uid="{EAC717BF-D134-4FE9-A74D-2D5F30B7EEC8}"/>
  </hyperlinks>
  <pageMargins left="0.39370078740157483" right="0.39370078740157483" top="0.78740157480314965" bottom="0.78740157480314965" header="0.31496062992125984" footer="0.31496062992125984"/>
  <pageSetup paperSize="9" scale="8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A5764-64D4-40AB-8F77-2D314CDC577C}">
  <dimension ref="A1:D32"/>
  <sheetViews>
    <sheetView workbookViewId="0">
      <selection activeCell="B25" sqref="B25"/>
    </sheetView>
  </sheetViews>
  <sheetFormatPr defaultRowHeight="15" x14ac:dyDescent="0.25"/>
  <cols>
    <col min="2" max="2" width="75" customWidth="1"/>
    <col min="3" max="3" width="3.42578125" customWidth="1"/>
  </cols>
  <sheetData>
    <row r="1" spans="1:4" ht="18.75" x14ac:dyDescent="0.3">
      <c r="A1" s="104" t="s">
        <v>350</v>
      </c>
      <c r="B1" s="104"/>
      <c r="D1" s="57" t="s">
        <v>315</v>
      </c>
    </row>
    <row r="2" spans="1:4" ht="6" customHeight="1" x14ac:dyDescent="0.25"/>
    <row r="3" spans="1:4" x14ac:dyDescent="0.25">
      <c r="A3" s="66" t="s">
        <v>351</v>
      </c>
      <c r="B3" s="67"/>
    </row>
    <row r="4" spans="1:4" ht="45" x14ac:dyDescent="0.25">
      <c r="A4" s="60"/>
      <c r="B4" s="61" t="s">
        <v>352</v>
      </c>
    </row>
    <row r="5" spans="1:4" x14ac:dyDescent="0.25">
      <c r="A5" s="60"/>
      <c r="B5" s="62" t="s">
        <v>353</v>
      </c>
    </row>
    <row r="6" spans="1:4" x14ac:dyDescent="0.25">
      <c r="A6" s="60"/>
      <c r="B6" s="62" t="s">
        <v>354</v>
      </c>
    </row>
    <row r="7" spans="1:4" x14ac:dyDescent="0.25">
      <c r="A7" s="60"/>
      <c r="B7" s="62" t="s">
        <v>355</v>
      </c>
    </row>
    <row r="8" spans="1:4" x14ac:dyDescent="0.25">
      <c r="A8" s="60"/>
      <c r="B8" s="62" t="s">
        <v>356</v>
      </c>
    </row>
    <row r="9" spans="1:4" x14ac:dyDescent="0.25">
      <c r="A9" s="63"/>
      <c r="B9" s="64" t="s">
        <v>357</v>
      </c>
    </row>
    <row r="10" spans="1:4" ht="6" customHeight="1" x14ac:dyDescent="0.25"/>
    <row r="11" spans="1:4" x14ac:dyDescent="0.25">
      <c r="A11" s="66" t="s">
        <v>358</v>
      </c>
      <c r="B11" s="67"/>
    </row>
    <row r="12" spans="1:4" x14ac:dyDescent="0.25">
      <c r="A12" s="60"/>
      <c r="B12" s="61" t="s">
        <v>359</v>
      </c>
    </row>
    <row r="13" spans="1:4" x14ac:dyDescent="0.25">
      <c r="A13" s="60"/>
      <c r="B13" s="62" t="s">
        <v>360</v>
      </c>
    </row>
    <row r="14" spans="1:4" x14ac:dyDescent="0.25">
      <c r="A14" s="63"/>
      <c r="B14" s="64" t="s">
        <v>361</v>
      </c>
    </row>
    <row r="15" spans="1:4" ht="6" customHeight="1" x14ac:dyDescent="0.25"/>
    <row r="16" spans="1:4" x14ac:dyDescent="0.25">
      <c r="A16" s="66" t="s">
        <v>362</v>
      </c>
      <c r="B16" s="67"/>
    </row>
    <row r="17" spans="1:2" x14ac:dyDescent="0.25">
      <c r="A17" s="60"/>
      <c r="B17" s="62" t="s">
        <v>363</v>
      </c>
    </row>
    <row r="18" spans="1:2" x14ac:dyDescent="0.25">
      <c r="A18" s="60"/>
      <c r="B18" s="62" t="s">
        <v>364</v>
      </c>
    </row>
    <row r="19" spans="1:2" x14ac:dyDescent="0.25">
      <c r="A19" s="60"/>
      <c r="B19" s="62" t="s">
        <v>365</v>
      </c>
    </row>
    <row r="20" spans="1:2" x14ac:dyDescent="0.25">
      <c r="A20" s="60"/>
      <c r="B20" s="62" t="s">
        <v>366</v>
      </c>
    </row>
    <row r="21" spans="1:2" x14ac:dyDescent="0.25">
      <c r="A21" s="63"/>
      <c r="B21" s="64" t="s">
        <v>367</v>
      </c>
    </row>
    <row r="22" spans="1:2" ht="6" customHeight="1" x14ac:dyDescent="0.25"/>
    <row r="23" spans="1:2" x14ac:dyDescent="0.25">
      <c r="A23" s="66" t="s">
        <v>368</v>
      </c>
      <c r="B23" s="67"/>
    </row>
    <row r="24" spans="1:2" x14ac:dyDescent="0.25">
      <c r="A24" s="60"/>
      <c r="B24" s="62" t="s">
        <v>369</v>
      </c>
    </row>
    <row r="25" spans="1:2" ht="45" x14ac:dyDescent="0.25">
      <c r="A25" s="60"/>
      <c r="B25" s="61" t="s">
        <v>370</v>
      </c>
    </row>
    <row r="26" spans="1:2" x14ac:dyDescent="0.25">
      <c r="A26" s="60"/>
      <c r="B26" s="62" t="s">
        <v>371</v>
      </c>
    </row>
    <row r="27" spans="1:2" x14ac:dyDescent="0.25">
      <c r="A27" s="60"/>
      <c r="B27" s="62" t="s">
        <v>372</v>
      </c>
    </row>
    <row r="28" spans="1:2" x14ac:dyDescent="0.25">
      <c r="A28" s="60"/>
      <c r="B28" s="62" t="s">
        <v>373</v>
      </c>
    </row>
    <row r="29" spans="1:2" ht="30" x14ac:dyDescent="0.25">
      <c r="A29" s="60"/>
      <c r="B29" s="61" t="s">
        <v>374</v>
      </c>
    </row>
    <row r="30" spans="1:2" ht="30" x14ac:dyDescent="0.25">
      <c r="A30" s="60"/>
      <c r="B30" s="61" t="s">
        <v>375</v>
      </c>
    </row>
    <row r="31" spans="1:2" ht="45" x14ac:dyDescent="0.25">
      <c r="A31" s="60"/>
      <c r="B31" s="61" t="s">
        <v>376</v>
      </c>
    </row>
    <row r="32" spans="1:2" x14ac:dyDescent="0.25">
      <c r="A32" s="63"/>
      <c r="B32" s="65" t="s">
        <v>377</v>
      </c>
    </row>
  </sheetData>
  <sheetProtection algorithmName="SHA-512" hashValue="yBT8+sCrflUu2kuDuCIGrwfyNyawkHUdXNmk/LHLPUJoPKTg0MY4aAPQgHKdRdEjt1ACi9JWhR7ZKmNQxpP65g==" saltValue="6BmfjyEZRC0R/tzyPg8rBw==" spinCount="100000" sheet="1" objects="1" scenarios="1"/>
  <mergeCells count="1">
    <mergeCell ref="A1:B1"/>
  </mergeCells>
  <hyperlinks>
    <hyperlink ref="D1" location="Report!A1" display="Back to report" xr:uid="{44E9015E-3687-40A1-8964-5721EEAE9035}"/>
  </hyperlinks>
  <pageMargins left="0.7" right="0.7" top="0.75" bottom="0.75"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M310"/>
  <sheetViews>
    <sheetView topLeftCell="A22" zoomScaleNormal="100" workbookViewId="0">
      <selection activeCell="A41" sqref="A41"/>
    </sheetView>
  </sheetViews>
  <sheetFormatPr defaultRowHeight="15" x14ac:dyDescent="0.25"/>
  <cols>
    <col min="1" max="1" width="12.140625" customWidth="1"/>
    <col min="2" max="2" width="34.7109375" bestFit="1" customWidth="1"/>
    <col min="3" max="4" width="9.140625" customWidth="1"/>
    <col min="6" max="6" width="9.140625" customWidth="1"/>
  </cols>
  <sheetData>
    <row r="2" spans="2:6" x14ac:dyDescent="0.25">
      <c r="B2" t="s">
        <v>1</v>
      </c>
      <c r="E2" s="119" t="s">
        <v>3</v>
      </c>
      <c r="F2" s="119"/>
    </row>
    <row r="3" spans="2:6" x14ac:dyDescent="0.25">
      <c r="B3" s="3" t="s">
        <v>299</v>
      </c>
      <c r="E3" t="s">
        <v>109</v>
      </c>
      <c r="F3" t="s">
        <v>378</v>
      </c>
    </row>
    <row r="4" spans="2:6" x14ac:dyDescent="0.25">
      <c r="B4" s="4" t="s">
        <v>97</v>
      </c>
      <c r="E4" t="s">
        <v>15</v>
      </c>
      <c r="F4" t="s">
        <v>379</v>
      </c>
    </row>
    <row r="5" spans="2:6" x14ac:dyDescent="0.25">
      <c r="B5" s="4" t="s">
        <v>17</v>
      </c>
      <c r="E5" t="s">
        <v>18</v>
      </c>
      <c r="F5" t="s">
        <v>380</v>
      </c>
    </row>
    <row r="6" spans="2:6" x14ac:dyDescent="0.25">
      <c r="B6" s="4" t="s">
        <v>71</v>
      </c>
      <c r="E6" t="s">
        <v>26</v>
      </c>
      <c r="F6" t="s">
        <v>381</v>
      </c>
    </row>
    <row r="7" spans="2:6" x14ac:dyDescent="0.25">
      <c r="B7" s="4" t="s">
        <v>133</v>
      </c>
      <c r="E7" t="s">
        <v>92</v>
      </c>
      <c r="F7" t="s">
        <v>92</v>
      </c>
    </row>
    <row r="8" spans="2:6" x14ac:dyDescent="0.25">
      <c r="B8" s="4" t="s">
        <v>311</v>
      </c>
      <c r="E8" t="s">
        <v>171</v>
      </c>
      <c r="F8" t="s">
        <v>171</v>
      </c>
    </row>
    <row r="9" spans="2:6" x14ac:dyDescent="0.25">
      <c r="B9" s="4"/>
      <c r="E9" t="s">
        <v>304</v>
      </c>
      <c r="F9" t="s">
        <v>382</v>
      </c>
    </row>
    <row r="10" spans="2:6" x14ac:dyDescent="0.25">
      <c r="B10" s="4"/>
    </row>
    <row r="11" spans="2:6" x14ac:dyDescent="0.25">
      <c r="B11" s="4"/>
    </row>
    <row r="12" spans="2:6" x14ac:dyDescent="0.25">
      <c r="B12" s="5"/>
    </row>
    <row r="14" spans="2:6" x14ac:dyDescent="0.25">
      <c r="B14" t="s">
        <v>321</v>
      </c>
    </row>
    <row r="15" spans="2:6" x14ac:dyDescent="0.25">
      <c r="B15" s="3" t="s">
        <v>343</v>
      </c>
      <c r="C15" s="8" t="s">
        <v>14</v>
      </c>
      <c r="D15" t="s">
        <v>14</v>
      </c>
      <c r="E15" t="s">
        <v>343</v>
      </c>
    </row>
    <row r="16" spans="2:6" x14ac:dyDescent="0.25">
      <c r="B16" s="4" t="s">
        <v>383</v>
      </c>
      <c r="C16" s="8" t="s">
        <v>48</v>
      </c>
      <c r="D16" t="s">
        <v>48</v>
      </c>
      <c r="E16" t="s">
        <v>383</v>
      </c>
    </row>
    <row r="17" spans="2:13" x14ac:dyDescent="0.25">
      <c r="B17" s="4" t="s">
        <v>358</v>
      </c>
      <c r="C17" s="8" t="s">
        <v>108</v>
      </c>
      <c r="D17" t="s">
        <v>108</v>
      </c>
      <c r="E17" t="s">
        <v>358</v>
      </c>
    </row>
    <row r="18" spans="2:13" x14ac:dyDescent="0.25">
      <c r="B18" s="4" t="s">
        <v>384</v>
      </c>
      <c r="C18" s="8" t="s">
        <v>385</v>
      </c>
      <c r="D18" t="s">
        <v>131</v>
      </c>
      <c r="E18" t="s">
        <v>386</v>
      </c>
    </row>
    <row r="19" spans="2:13" x14ac:dyDescent="0.25">
      <c r="B19" s="4" t="s">
        <v>387</v>
      </c>
      <c r="C19" t="s">
        <v>388</v>
      </c>
      <c r="D19" t="s">
        <v>131</v>
      </c>
      <c r="E19" t="s">
        <v>386</v>
      </c>
    </row>
    <row r="20" spans="2:13" x14ac:dyDescent="0.25">
      <c r="B20" s="4" t="s">
        <v>389</v>
      </c>
      <c r="C20" s="8" t="s">
        <v>390</v>
      </c>
      <c r="D20" t="s">
        <v>131</v>
      </c>
      <c r="E20" t="s">
        <v>386</v>
      </c>
    </row>
    <row r="21" spans="2:13" x14ac:dyDescent="0.25">
      <c r="B21" s="4" t="s">
        <v>391</v>
      </c>
      <c r="C21" s="8" t="s">
        <v>392</v>
      </c>
      <c r="D21" t="s">
        <v>131</v>
      </c>
      <c r="E21" t="s">
        <v>386</v>
      </c>
    </row>
    <row r="22" spans="2:13" x14ac:dyDescent="0.25">
      <c r="B22" s="4" t="s">
        <v>393</v>
      </c>
      <c r="C22" s="8" t="s">
        <v>394</v>
      </c>
      <c r="D22" t="s">
        <v>131</v>
      </c>
      <c r="E22" t="s">
        <v>386</v>
      </c>
    </row>
    <row r="23" spans="2:13" x14ac:dyDescent="0.25">
      <c r="B23" s="4" t="s">
        <v>262</v>
      </c>
      <c r="C23" s="8" t="s">
        <v>262</v>
      </c>
      <c r="D23" t="s">
        <v>262</v>
      </c>
      <c r="E23" t="s">
        <v>262</v>
      </c>
    </row>
    <row r="24" spans="2:13" x14ac:dyDescent="0.25">
      <c r="B24" s="5" t="s">
        <v>285</v>
      </c>
      <c r="C24" s="8" t="s">
        <v>286</v>
      </c>
      <c r="D24" t="s">
        <v>286</v>
      </c>
      <c r="E24" t="s">
        <v>285</v>
      </c>
    </row>
    <row r="25" spans="2:13" x14ac:dyDescent="0.25">
      <c r="C25" s="37"/>
      <c r="D25" s="37"/>
    </row>
    <row r="26" spans="2:13" x14ac:dyDescent="0.25">
      <c r="C26" s="37"/>
      <c r="D26" s="37"/>
    </row>
    <row r="27" spans="2:13" x14ac:dyDescent="0.25">
      <c r="B27" s="88" t="s">
        <v>395</v>
      </c>
      <c r="C27" s="38" t="s">
        <v>396</v>
      </c>
      <c r="D27" s="38" t="s">
        <v>397</v>
      </c>
      <c r="E27" s="38" t="s">
        <v>398</v>
      </c>
      <c r="F27" s="38" t="s">
        <v>399</v>
      </c>
      <c r="G27" s="38" t="s">
        <v>400</v>
      </c>
      <c r="H27" s="38" t="s">
        <v>401</v>
      </c>
      <c r="I27" s="38" t="s">
        <v>402</v>
      </c>
      <c r="J27" s="38" t="s">
        <v>403</v>
      </c>
      <c r="K27" s="38" t="s">
        <v>404</v>
      </c>
      <c r="L27" s="38" t="s">
        <v>405</v>
      </c>
      <c r="M27" s="7" t="s">
        <v>406</v>
      </c>
    </row>
    <row r="28" spans="2:13" x14ac:dyDescent="0.25">
      <c r="B28" s="39" t="s">
        <v>14</v>
      </c>
      <c r="C28">
        <v>1.3</v>
      </c>
      <c r="D28">
        <v>2.9</v>
      </c>
      <c r="E28">
        <v>1.98</v>
      </c>
      <c r="F28">
        <v>2.5</v>
      </c>
      <c r="G28">
        <v>2</v>
      </c>
      <c r="H28">
        <v>1.3</v>
      </c>
      <c r="I28">
        <v>0.4</v>
      </c>
      <c r="J28">
        <v>5.94</v>
      </c>
      <c r="K28">
        <v>1.9</v>
      </c>
      <c r="L28">
        <v>4.3</v>
      </c>
      <c r="M28" s="9"/>
    </row>
    <row r="29" spans="2:13" x14ac:dyDescent="0.25">
      <c r="B29" s="39" t="s">
        <v>48</v>
      </c>
      <c r="C29">
        <v>1.71</v>
      </c>
      <c r="D29">
        <v>2</v>
      </c>
      <c r="E29">
        <v>1.33</v>
      </c>
      <c r="F29">
        <v>2.5</v>
      </c>
      <c r="G29">
        <v>1.9</v>
      </c>
      <c r="H29">
        <v>1.71</v>
      </c>
      <c r="I29">
        <v>30.6</v>
      </c>
      <c r="J29">
        <v>6.03</v>
      </c>
      <c r="K29">
        <v>1.9</v>
      </c>
      <c r="L29">
        <v>4.3</v>
      </c>
      <c r="M29" s="9"/>
    </row>
    <row r="30" spans="2:13" x14ac:dyDescent="0.25">
      <c r="B30" s="39" t="s">
        <v>108</v>
      </c>
      <c r="C30">
        <v>1.03</v>
      </c>
      <c r="D30">
        <v>2.2000000000000002</v>
      </c>
      <c r="E30">
        <v>1.7</v>
      </c>
      <c r="F30">
        <v>2.5</v>
      </c>
      <c r="G30">
        <v>2</v>
      </c>
      <c r="H30">
        <v>1.03</v>
      </c>
      <c r="I30">
        <v>57.5</v>
      </c>
      <c r="J30">
        <v>6.01</v>
      </c>
      <c r="K30">
        <v>1.9</v>
      </c>
      <c r="L30">
        <v>4.3</v>
      </c>
      <c r="M30" s="9"/>
    </row>
    <row r="31" spans="2:13" x14ac:dyDescent="0.25">
      <c r="B31" s="39" t="s">
        <v>131</v>
      </c>
      <c r="C31">
        <v>0.45</v>
      </c>
      <c r="D31">
        <v>1.88</v>
      </c>
      <c r="E31">
        <v>1.83</v>
      </c>
      <c r="F31">
        <v>2.5</v>
      </c>
      <c r="G31">
        <v>2.1</v>
      </c>
      <c r="H31">
        <v>0.45</v>
      </c>
      <c r="I31">
        <v>12.5</v>
      </c>
      <c r="J31">
        <v>6</v>
      </c>
      <c r="K31">
        <v>1.9</v>
      </c>
      <c r="L31">
        <v>4.3</v>
      </c>
      <c r="M31" s="9"/>
    </row>
    <row r="32" spans="2:13" x14ac:dyDescent="0.25">
      <c r="B32" s="39" t="s">
        <v>262</v>
      </c>
      <c r="C32">
        <v>-4.38</v>
      </c>
      <c r="D32">
        <v>1E-4</v>
      </c>
      <c r="E32">
        <v>1.6</v>
      </c>
      <c r="F32">
        <v>2.5</v>
      </c>
      <c r="G32">
        <v>2</v>
      </c>
      <c r="H32">
        <v>-4.38</v>
      </c>
      <c r="I32">
        <v>21.8</v>
      </c>
      <c r="J32">
        <v>6.04</v>
      </c>
      <c r="K32">
        <v>1.9</v>
      </c>
      <c r="L32">
        <v>4.3</v>
      </c>
      <c r="M32" s="9"/>
    </row>
    <row r="33" spans="1:13" x14ac:dyDescent="0.25">
      <c r="B33" s="97" t="s">
        <v>286</v>
      </c>
      <c r="C33" s="40">
        <v>2.1</v>
      </c>
      <c r="D33" s="40">
        <v>1.4</v>
      </c>
      <c r="E33" s="40">
        <v>2</v>
      </c>
      <c r="F33" s="40">
        <v>2.5</v>
      </c>
      <c r="G33" s="40">
        <v>0.9</v>
      </c>
      <c r="H33" s="40">
        <v>2.1</v>
      </c>
      <c r="I33" s="40">
        <v>163</v>
      </c>
      <c r="J33" s="40">
        <v>4.71</v>
      </c>
      <c r="K33" s="40">
        <v>4.4000000000000004</v>
      </c>
      <c r="L33" s="40">
        <v>3.5</v>
      </c>
      <c r="M33" s="10"/>
    </row>
    <row r="34" spans="1:13" x14ac:dyDescent="0.25">
      <c r="D34" s="2"/>
    </row>
    <row r="35" spans="1:13" x14ac:dyDescent="0.25">
      <c r="B35" t="s">
        <v>341</v>
      </c>
      <c r="C35" t="s">
        <v>407</v>
      </c>
    </row>
    <row r="36" spans="1:13" x14ac:dyDescent="0.25">
      <c r="B36" s="3" t="s">
        <v>400</v>
      </c>
      <c r="C36" s="3" t="s">
        <v>401</v>
      </c>
      <c r="D36" s="3">
        <v>2122</v>
      </c>
    </row>
    <row r="37" spans="1:13" x14ac:dyDescent="0.25">
      <c r="B37" s="4" t="s">
        <v>408</v>
      </c>
      <c r="C37" s="4" t="s">
        <v>402</v>
      </c>
      <c r="D37" s="4">
        <v>2223</v>
      </c>
    </row>
    <row r="38" spans="1:13" x14ac:dyDescent="0.25">
      <c r="B38" s="4" t="s">
        <v>409</v>
      </c>
      <c r="C38" s="4" t="s">
        <v>403</v>
      </c>
      <c r="D38" s="4">
        <v>2324</v>
      </c>
    </row>
    <row r="39" spans="1:13" x14ac:dyDescent="0.25">
      <c r="B39" s="4" t="s">
        <v>410</v>
      </c>
      <c r="C39" s="4" t="s">
        <v>404</v>
      </c>
      <c r="D39" s="4">
        <v>2425</v>
      </c>
    </row>
    <row r="40" spans="1:13" x14ac:dyDescent="0.25">
      <c r="B40" s="4" t="s">
        <v>342</v>
      </c>
      <c r="C40" s="4" t="s">
        <v>405</v>
      </c>
      <c r="D40" s="4">
        <v>2526</v>
      </c>
    </row>
    <row r="41" spans="1:13" x14ac:dyDescent="0.25">
      <c r="A41" t="str">
        <f>Report!D5</f>
        <v>2025/26</v>
      </c>
      <c r="B41" s="5" t="s">
        <v>411</v>
      </c>
      <c r="C41" s="5" t="s">
        <v>406</v>
      </c>
      <c r="D41" s="5">
        <v>2627</v>
      </c>
    </row>
    <row r="42" spans="1:13" x14ac:dyDescent="0.25">
      <c r="A42" t="str">
        <f>_xlfn.XLOOKUP(A41,Year,C36:C41,)</f>
        <v>Twentyfive</v>
      </c>
      <c r="D42">
        <f>COUNTIF($C$44:$C$296,E42)</f>
        <v>29</v>
      </c>
      <c r="E42" t="str">
        <f>VLOOKUP(Report!$D$7,M!$B$15:$C$24,2,)</f>
        <v>CG</v>
      </c>
    </row>
    <row r="43" spans="1:13" x14ac:dyDescent="0.25">
      <c r="A43" t="s">
        <v>412</v>
      </c>
      <c r="B43" t="s">
        <v>323</v>
      </c>
      <c r="C43" t="s">
        <v>321</v>
      </c>
      <c r="F43" t="s">
        <v>413</v>
      </c>
    </row>
    <row r="44" spans="1:13" x14ac:dyDescent="0.25">
      <c r="A44" t="str">
        <f ca="1">IF(VLOOKUP(B44,INDIRECT($A$42),1,)=B44,"OK",0)</f>
        <v>OK</v>
      </c>
      <c r="B44" s="3" t="s">
        <v>13</v>
      </c>
      <c r="C44" s="3" t="s">
        <v>14</v>
      </c>
      <c r="D44" s="6">
        <v>1</v>
      </c>
      <c r="E44" s="7">
        <f>IFERROR(MATCH(E$42,Sector,)+D44-1,"")</f>
        <v>1</v>
      </c>
      <c r="F44" s="3" t="str">
        <f>IFERROR(INDEX(Body,E44,1),"")</f>
        <v>Accountant in Bankruptcy</v>
      </c>
    </row>
    <row r="45" spans="1:13" x14ac:dyDescent="0.25">
      <c r="A45" t="str">
        <f t="shared" ref="A45:A108" ca="1" si="0">IF(VLOOKUP(B45,INDIRECT($A$42),1,)=B45,"OK",0)</f>
        <v>OK</v>
      </c>
      <c r="B45" s="4" t="s">
        <v>16</v>
      </c>
      <c r="C45" s="4" t="s">
        <v>14</v>
      </c>
      <c r="D45" s="8">
        <f t="shared" ref="D45:D76" si="1">IFERROR(IF(D44+1&lt;=D$42,D44+1,""),"")</f>
        <v>2</v>
      </c>
      <c r="E45" s="9">
        <f>IFERROR(MATCH(E$42,Sector,)+D45-1,"")</f>
        <v>2</v>
      </c>
      <c r="F45" s="4" t="str">
        <f t="shared" ref="F45:F75" si="2">IFERROR(INDEX(Body,E45,1),"")</f>
        <v>Consumer Scotland</v>
      </c>
    </row>
    <row r="46" spans="1:13" x14ac:dyDescent="0.25">
      <c r="A46" t="str">
        <f t="shared" ca="1" si="0"/>
        <v>OK</v>
      </c>
      <c r="B46" s="4" t="s">
        <v>20</v>
      </c>
      <c r="C46" s="4" t="s">
        <v>14</v>
      </c>
      <c r="D46" s="8">
        <f t="shared" si="1"/>
        <v>3</v>
      </c>
      <c r="E46" s="9">
        <f t="shared" ref="E46:E75" si="3">IFERROR(MATCH(E$42,Sector,)+D46-1,"")</f>
        <v>3</v>
      </c>
      <c r="F46" s="4" t="str">
        <f t="shared" si="2"/>
        <v>Crown Office and Procurator Fiscal Service</v>
      </c>
    </row>
    <row r="47" spans="1:13" x14ac:dyDescent="0.25">
      <c r="A47" t="str">
        <f t="shared" ca="1" si="0"/>
        <v>OK</v>
      </c>
      <c r="B47" s="4" t="s">
        <v>21</v>
      </c>
      <c r="C47" s="4" t="s">
        <v>14</v>
      </c>
      <c r="D47" s="8">
        <f t="shared" si="1"/>
        <v>4</v>
      </c>
      <c r="E47" s="9">
        <f t="shared" si="3"/>
        <v>4</v>
      </c>
      <c r="F47" s="4" t="str">
        <f t="shared" si="2"/>
        <v>Disclosure Scotland</v>
      </c>
    </row>
    <row r="48" spans="1:13" x14ac:dyDescent="0.25">
      <c r="A48" t="str">
        <f t="shared" ca="1" si="0"/>
        <v>OK</v>
      </c>
      <c r="B48" s="4" t="s">
        <v>22</v>
      </c>
      <c r="C48" s="4" t="s">
        <v>14</v>
      </c>
      <c r="D48" s="8">
        <f t="shared" si="1"/>
        <v>5</v>
      </c>
      <c r="E48" s="9">
        <f t="shared" si="3"/>
        <v>5</v>
      </c>
      <c r="F48" s="4" t="str">
        <f t="shared" si="2"/>
        <v>Education Scotland</v>
      </c>
    </row>
    <row r="49" spans="1:6" x14ac:dyDescent="0.25">
      <c r="A49" t="str">
        <f t="shared" ca="1" si="0"/>
        <v>OK</v>
      </c>
      <c r="B49" s="4" t="s">
        <v>23</v>
      </c>
      <c r="C49" s="4" t="s">
        <v>14</v>
      </c>
      <c r="D49" s="8">
        <f t="shared" si="1"/>
        <v>6</v>
      </c>
      <c r="E49" s="9">
        <f t="shared" si="3"/>
        <v>6</v>
      </c>
      <c r="F49" s="4" t="str">
        <f t="shared" si="2"/>
        <v>Environmental Standards Scotland</v>
      </c>
    </row>
    <row r="50" spans="1:6" x14ac:dyDescent="0.25">
      <c r="A50" t="str">
        <f t="shared" ca="1" si="0"/>
        <v>OK</v>
      </c>
      <c r="B50" s="4" t="s">
        <v>24</v>
      </c>
      <c r="C50" s="4" t="s">
        <v>14</v>
      </c>
      <c r="D50" s="8">
        <f t="shared" si="1"/>
        <v>7</v>
      </c>
      <c r="E50" s="9">
        <f t="shared" si="3"/>
        <v>7</v>
      </c>
      <c r="F50" s="4" t="str">
        <f t="shared" si="2"/>
        <v>Food Standards Scotland</v>
      </c>
    </row>
    <row r="51" spans="1:6" x14ac:dyDescent="0.25">
      <c r="A51" t="str">
        <f t="shared" ca="1" si="0"/>
        <v>OK</v>
      </c>
      <c r="B51" s="4" t="s">
        <v>25</v>
      </c>
      <c r="C51" s="4" t="s">
        <v>14</v>
      </c>
      <c r="D51" s="8">
        <f t="shared" si="1"/>
        <v>8</v>
      </c>
      <c r="E51" s="9">
        <f t="shared" si="3"/>
        <v>8</v>
      </c>
      <c r="F51" s="4" t="str">
        <f t="shared" si="2"/>
        <v>Forestry and Land Scotland</v>
      </c>
    </row>
    <row r="52" spans="1:6" x14ac:dyDescent="0.25">
      <c r="A52" t="str">
        <f t="shared" ca="1" si="0"/>
        <v>OK</v>
      </c>
      <c r="B52" s="4" t="s">
        <v>27</v>
      </c>
      <c r="C52" s="4" t="s">
        <v>14</v>
      </c>
      <c r="D52" s="8">
        <f t="shared" si="1"/>
        <v>9</v>
      </c>
      <c r="E52" s="9">
        <f t="shared" si="3"/>
        <v>9</v>
      </c>
      <c r="F52" s="4" t="str">
        <f t="shared" si="2"/>
        <v>KLTR</v>
      </c>
    </row>
    <row r="53" spans="1:6" x14ac:dyDescent="0.25">
      <c r="A53" t="str">
        <f t="shared" ca="1" si="0"/>
        <v>OK</v>
      </c>
      <c r="B53" s="4" t="s">
        <v>28</v>
      </c>
      <c r="C53" s="4" t="s">
        <v>14</v>
      </c>
      <c r="D53" s="8">
        <f t="shared" si="1"/>
        <v>10</v>
      </c>
      <c r="E53" s="9">
        <f t="shared" si="3"/>
        <v>10</v>
      </c>
      <c r="F53" s="4" t="str">
        <f t="shared" si="2"/>
        <v>National Records of Scotland</v>
      </c>
    </row>
    <row r="54" spans="1:6" x14ac:dyDescent="0.25">
      <c r="A54" t="str">
        <f t="shared" ca="1" si="0"/>
        <v>OK</v>
      </c>
      <c r="B54" s="4" t="s">
        <v>29</v>
      </c>
      <c r="C54" s="4" t="s">
        <v>14</v>
      </c>
      <c r="D54" s="8">
        <f t="shared" si="1"/>
        <v>11</v>
      </c>
      <c r="E54" s="9">
        <f t="shared" si="3"/>
        <v>11</v>
      </c>
      <c r="F54" s="4" t="str">
        <f t="shared" si="2"/>
        <v>NHS Superannuation Scheme (Scotland)</v>
      </c>
    </row>
    <row r="55" spans="1:6" x14ac:dyDescent="0.25">
      <c r="A55" t="str">
        <f t="shared" ca="1" si="0"/>
        <v>OK</v>
      </c>
      <c r="B55" s="4" t="s">
        <v>30</v>
      </c>
      <c r="C55" s="4" t="s">
        <v>14</v>
      </c>
      <c r="D55" s="8">
        <f t="shared" si="1"/>
        <v>12</v>
      </c>
      <c r="E55" s="9">
        <f t="shared" si="3"/>
        <v>12</v>
      </c>
      <c r="F55" s="4" t="str">
        <f t="shared" si="2"/>
        <v>Non-Domestic Rates Account</v>
      </c>
    </row>
    <row r="56" spans="1:6" x14ac:dyDescent="0.25">
      <c r="A56" t="str">
        <f t="shared" ca="1" si="0"/>
        <v>OK</v>
      </c>
      <c r="B56" s="4" t="s">
        <v>31</v>
      </c>
      <c r="C56" s="4" t="s">
        <v>14</v>
      </c>
      <c r="D56" s="8">
        <f t="shared" si="1"/>
        <v>13</v>
      </c>
      <c r="E56" s="9">
        <f t="shared" si="3"/>
        <v>13</v>
      </c>
      <c r="F56" s="4" t="str">
        <f t="shared" si="2"/>
        <v>Office of the Scottish Charity Regulator</v>
      </c>
    </row>
    <row r="57" spans="1:6" x14ac:dyDescent="0.25">
      <c r="A57" t="str">
        <f t="shared" ca="1" si="0"/>
        <v>OK</v>
      </c>
      <c r="B57" s="4" t="s">
        <v>32</v>
      </c>
      <c r="C57" s="4" t="s">
        <v>14</v>
      </c>
      <c r="D57" s="8">
        <f t="shared" si="1"/>
        <v>14</v>
      </c>
      <c r="E57" s="9">
        <f t="shared" si="3"/>
        <v>14</v>
      </c>
      <c r="F57" s="4" t="str">
        <f t="shared" si="2"/>
        <v>Registers of Scotland</v>
      </c>
    </row>
    <row r="58" spans="1:6" x14ac:dyDescent="0.25">
      <c r="A58" t="str">
        <f t="shared" ca="1" si="0"/>
        <v>OK</v>
      </c>
      <c r="B58" s="4" t="s">
        <v>296</v>
      </c>
      <c r="C58" s="4" t="s">
        <v>14</v>
      </c>
      <c r="D58" s="8">
        <f t="shared" si="1"/>
        <v>15</v>
      </c>
      <c r="E58" s="9">
        <f t="shared" si="3"/>
        <v>15</v>
      </c>
      <c r="F58" s="4" t="str">
        <f t="shared" si="2"/>
        <v>Revenue Scotland Devolved Taxes Account</v>
      </c>
    </row>
    <row r="59" spans="1:6" x14ac:dyDescent="0.25">
      <c r="A59" t="str">
        <f t="shared" ca="1" si="0"/>
        <v>OK</v>
      </c>
      <c r="B59" s="4" t="s">
        <v>33</v>
      </c>
      <c r="C59" s="4" t="s">
        <v>14</v>
      </c>
      <c r="D59" s="8">
        <f t="shared" si="1"/>
        <v>16</v>
      </c>
      <c r="E59" s="9">
        <f t="shared" si="3"/>
        <v>16</v>
      </c>
      <c r="F59" s="4" t="str">
        <f t="shared" si="2"/>
        <v>Revenue Scotland Resource Accounts</v>
      </c>
    </row>
    <row r="60" spans="1:6" x14ac:dyDescent="0.25">
      <c r="A60" t="str">
        <f t="shared" ca="1" si="0"/>
        <v>OK</v>
      </c>
      <c r="B60" s="4" t="s">
        <v>34</v>
      </c>
      <c r="C60" s="4" t="s">
        <v>14</v>
      </c>
      <c r="D60" s="8">
        <f t="shared" si="1"/>
        <v>17</v>
      </c>
      <c r="E60" s="9">
        <f t="shared" si="3"/>
        <v>17</v>
      </c>
      <c r="F60" s="4" t="str">
        <f t="shared" si="2"/>
        <v>Scottish Consolidated Fund</v>
      </c>
    </row>
    <row r="61" spans="1:6" x14ac:dyDescent="0.25">
      <c r="A61" t="str">
        <f t="shared" ca="1" si="0"/>
        <v>OK</v>
      </c>
      <c r="B61" s="4" t="s">
        <v>35</v>
      </c>
      <c r="C61" s="4" t="s">
        <v>14</v>
      </c>
      <c r="D61" s="8">
        <f t="shared" si="1"/>
        <v>18</v>
      </c>
      <c r="E61" s="9">
        <f t="shared" si="3"/>
        <v>18</v>
      </c>
      <c r="F61" s="4" t="str">
        <f t="shared" si="2"/>
        <v>Scottish Courts and Tribunals Service</v>
      </c>
    </row>
    <row r="62" spans="1:6" x14ac:dyDescent="0.25">
      <c r="A62" t="str">
        <f t="shared" ca="1" si="0"/>
        <v>OK</v>
      </c>
      <c r="B62" s="4" t="s">
        <v>36</v>
      </c>
      <c r="C62" s="4" t="s">
        <v>14</v>
      </c>
      <c r="D62" s="8">
        <f t="shared" si="1"/>
        <v>19</v>
      </c>
      <c r="E62" s="9">
        <f t="shared" si="3"/>
        <v>19</v>
      </c>
      <c r="F62" s="4" t="str">
        <f t="shared" si="2"/>
        <v>Scottish Fiscal Commission</v>
      </c>
    </row>
    <row r="63" spans="1:6" x14ac:dyDescent="0.25">
      <c r="A63" t="str">
        <f t="shared" ca="1" si="0"/>
        <v>OK</v>
      </c>
      <c r="B63" s="4" t="s">
        <v>37</v>
      </c>
      <c r="C63" s="4" t="s">
        <v>14</v>
      </c>
      <c r="D63" s="8">
        <f t="shared" si="1"/>
        <v>20</v>
      </c>
      <c r="E63" s="9">
        <f t="shared" si="3"/>
        <v>20</v>
      </c>
      <c r="F63" s="4" t="str">
        <f t="shared" si="2"/>
        <v>Scottish Forestry</v>
      </c>
    </row>
    <row r="64" spans="1:6" x14ac:dyDescent="0.25">
      <c r="A64" t="str">
        <f t="shared" ca="1" si="0"/>
        <v>OK</v>
      </c>
      <c r="B64" s="4" t="s">
        <v>38</v>
      </c>
      <c r="C64" s="4" t="s">
        <v>14</v>
      </c>
      <c r="D64" s="8">
        <f t="shared" si="1"/>
        <v>21</v>
      </c>
      <c r="E64" s="9">
        <f t="shared" si="3"/>
        <v>21</v>
      </c>
      <c r="F64" s="4" t="str">
        <f t="shared" si="2"/>
        <v>Scottish Government</v>
      </c>
    </row>
    <row r="65" spans="1:6" x14ac:dyDescent="0.25">
      <c r="A65" t="str">
        <f t="shared" ca="1" si="0"/>
        <v>OK</v>
      </c>
      <c r="B65" s="4" t="s">
        <v>39</v>
      </c>
      <c r="C65" s="4" t="s">
        <v>14</v>
      </c>
      <c r="D65" s="8">
        <f t="shared" si="1"/>
        <v>22</v>
      </c>
      <c r="E65" s="9">
        <f t="shared" si="3"/>
        <v>22</v>
      </c>
      <c r="F65" s="4" t="str">
        <f t="shared" si="2"/>
        <v>Scottish Housing Regulator</v>
      </c>
    </row>
    <row r="66" spans="1:6" x14ac:dyDescent="0.25">
      <c r="A66" t="str">
        <f t="shared" ca="1" si="0"/>
        <v>OK</v>
      </c>
      <c r="B66" s="4" t="s">
        <v>40</v>
      </c>
      <c r="C66" s="4" t="s">
        <v>14</v>
      </c>
      <c r="D66" s="8">
        <f t="shared" si="1"/>
        <v>23</v>
      </c>
      <c r="E66" s="9">
        <f t="shared" si="3"/>
        <v>23</v>
      </c>
      <c r="F66" s="4" t="str">
        <f t="shared" si="2"/>
        <v>Scottish Parliamentary Corporate Body</v>
      </c>
    </row>
    <row r="67" spans="1:6" x14ac:dyDescent="0.25">
      <c r="A67" t="str">
        <f t="shared" ca="1" si="0"/>
        <v>OK</v>
      </c>
      <c r="B67" s="4" t="s">
        <v>41</v>
      </c>
      <c r="C67" s="4" t="s">
        <v>14</v>
      </c>
      <c r="D67" s="8">
        <f t="shared" si="1"/>
        <v>24</v>
      </c>
      <c r="E67" s="9">
        <f t="shared" si="3"/>
        <v>24</v>
      </c>
      <c r="F67" s="4" t="str">
        <f t="shared" si="2"/>
        <v>Scottish Prison Service</v>
      </c>
    </row>
    <row r="68" spans="1:6" x14ac:dyDescent="0.25">
      <c r="A68" t="str">
        <f t="shared" ca="1" si="0"/>
        <v>OK</v>
      </c>
      <c r="B68" s="4" t="s">
        <v>42</v>
      </c>
      <c r="C68" s="4" t="s">
        <v>14</v>
      </c>
      <c r="D68" s="8">
        <f t="shared" si="1"/>
        <v>25</v>
      </c>
      <c r="E68" s="9">
        <f t="shared" si="3"/>
        <v>25</v>
      </c>
      <c r="F68" s="4" t="str">
        <f t="shared" si="2"/>
        <v>Scottish Public Pensions Agency</v>
      </c>
    </row>
    <row r="69" spans="1:6" x14ac:dyDescent="0.25">
      <c r="A69" t="str">
        <f t="shared" ca="1" si="0"/>
        <v>OK</v>
      </c>
      <c r="B69" s="4" t="s">
        <v>43</v>
      </c>
      <c r="C69" s="4" t="s">
        <v>14</v>
      </c>
      <c r="D69" s="8">
        <f t="shared" si="1"/>
        <v>26</v>
      </c>
      <c r="E69" s="9">
        <f t="shared" si="3"/>
        <v>26</v>
      </c>
      <c r="F69" s="4" t="str">
        <f t="shared" si="2"/>
        <v>Scottish Teachers' Superannuation Scheme</v>
      </c>
    </row>
    <row r="70" spans="1:6" x14ac:dyDescent="0.25">
      <c r="A70" t="str">
        <f t="shared" ca="1" si="0"/>
        <v>OK</v>
      </c>
      <c r="B70" s="4" t="s">
        <v>44</v>
      </c>
      <c r="C70" s="4" t="s">
        <v>14</v>
      </c>
      <c r="D70" s="8">
        <f t="shared" si="1"/>
        <v>27</v>
      </c>
      <c r="E70" s="9">
        <f t="shared" si="3"/>
        <v>27</v>
      </c>
      <c r="F70" s="4" t="str">
        <f t="shared" si="2"/>
        <v>Social Security Scotland</v>
      </c>
    </row>
    <row r="71" spans="1:6" x14ac:dyDescent="0.25">
      <c r="A71" t="str">
        <f t="shared" ca="1" si="0"/>
        <v>OK</v>
      </c>
      <c r="B71" s="4" t="s">
        <v>45</v>
      </c>
      <c r="C71" s="4" t="s">
        <v>14</v>
      </c>
      <c r="D71" s="8">
        <f t="shared" si="1"/>
        <v>28</v>
      </c>
      <c r="E71" s="9">
        <f t="shared" si="3"/>
        <v>28</v>
      </c>
      <c r="F71" s="4" t="str">
        <f t="shared" si="2"/>
        <v>Student Awards Agency for Scotland</v>
      </c>
    </row>
    <row r="72" spans="1:6" x14ac:dyDescent="0.25">
      <c r="A72" t="str">
        <f t="shared" ca="1" si="0"/>
        <v>OK</v>
      </c>
      <c r="B72" s="4" t="s">
        <v>46</v>
      </c>
      <c r="C72" s="4" t="s">
        <v>14</v>
      </c>
      <c r="D72" s="8">
        <f t="shared" si="1"/>
        <v>29</v>
      </c>
      <c r="E72" s="9">
        <f t="shared" si="3"/>
        <v>29</v>
      </c>
      <c r="F72" s="4" t="str">
        <f t="shared" si="2"/>
        <v>Transport Scotland</v>
      </c>
    </row>
    <row r="73" spans="1:6" x14ac:dyDescent="0.25">
      <c r="A73" t="str">
        <f t="shared" ca="1" si="0"/>
        <v>OK</v>
      </c>
      <c r="B73" s="4" t="s">
        <v>47</v>
      </c>
      <c r="C73" s="4" t="s">
        <v>48</v>
      </c>
      <c r="D73" s="8" t="str">
        <f t="shared" si="1"/>
        <v/>
      </c>
      <c r="E73" s="9" t="str">
        <f t="shared" si="3"/>
        <v/>
      </c>
      <c r="F73" s="4" t="str">
        <f t="shared" si="2"/>
        <v/>
      </c>
    </row>
    <row r="74" spans="1:6" x14ac:dyDescent="0.25">
      <c r="A74" t="str">
        <f t="shared" ca="1" si="0"/>
        <v>OK</v>
      </c>
      <c r="B74" s="4" t="s">
        <v>49</v>
      </c>
      <c r="C74" s="4" t="s">
        <v>48</v>
      </c>
      <c r="D74" s="8" t="str">
        <f t="shared" si="1"/>
        <v/>
      </c>
      <c r="E74" s="9" t="str">
        <f t="shared" si="3"/>
        <v/>
      </c>
      <c r="F74" s="4" t="str">
        <f t="shared" si="2"/>
        <v/>
      </c>
    </row>
    <row r="75" spans="1:6" x14ac:dyDescent="0.25">
      <c r="A75" t="str">
        <f t="shared" ca="1" si="0"/>
        <v>OK</v>
      </c>
      <c r="B75" s="4" t="s">
        <v>50</v>
      </c>
      <c r="C75" s="4" t="s">
        <v>48</v>
      </c>
      <c r="D75" s="8" t="str">
        <f t="shared" si="1"/>
        <v/>
      </c>
      <c r="E75" s="9" t="str">
        <f t="shared" si="3"/>
        <v/>
      </c>
      <c r="F75" s="4" t="str">
        <f t="shared" si="2"/>
        <v/>
      </c>
    </row>
    <row r="76" spans="1:6" x14ac:dyDescent="0.25">
      <c r="A76" t="str">
        <f t="shared" ca="1" si="0"/>
        <v>OK</v>
      </c>
      <c r="B76" s="4" t="s">
        <v>52</v>
      </c>
      <c r="C76" s="4" t="s">
        <v>48</v>
      </c>
      <c r="D76" s="8" t="str">
        <f t="shared" si="1"/>
        <v/>
      </c>
      <c r="E76" s="9" t="str">
        <f t="shared" ref="E76:E79" si="4">IFERROR(MATCH(E$42,Sector,)+D76-1,"")</f>
        <v/>
      </c>
      <c r="F76" s="4" t="str">
        <f t="shared" ref="F76:F79" si="5">IFERROR(INDEX(Body,E76,1),"")</f>
        <v/>
      </c>
    </row>
    <row r="77" spans="1:6" x14ac:dyDescent="0.25">
      <c r="A77" t="str">
        <f t="shared" ca="1" si="0"/>
        <v>OK</v>
      </c>
      <c r="B77" s="4" t="s">
        <v>53</v>
      </c>
      <c r="C77" s="4" t="s">
        <v>48</v>
      </c>
      <c r="D77" s="8" t="str">
        <f t="shared" ref="D77:D100" si="6">IFERROR(IF(D76+1&lt;=D$42,D76+1,""),"")</f>
        <v/>
      </c>
      <c r="E77" s="9" t="str">
        <f t="shared" si="4"/>
        <v/>
      </c>
      <c r="F77" s="4" t="str">
        <f t="shared" si="5"/>
        <v/>
      </c>
    </row>
    <row r="78" spans="1:6" x14ac:dyDescent="0.25">
      <c r="A78" t="str">
        <f t="shared" ca="1" si="0"/>
        <v>OK</v>
      </c>
      <c r="B78" s="4" t="s">
        <v>54</v>
      </c>
      <c r="C78" s="4" t="s">
        <v>48</v>
      </c>
      <c r="D78" s="8" t="str">
        <f t="shared" si="6"/>
        <v/>
      </c>
      <c r="E78" s="9" t="str">
        <f t="shared" si="4"/>
        <v/>
      </c>
      <c r="F78" s="4" t="str">
        <f t="shared" si="5"/>
        <v/>
      </c>
    </row>
    <row r="79" spans="1:6" x14ac:dyDescent="0.25">
      <c r="A79" t="str">
        <f t="shared" ca="1" si="0"/>
        <v>OK</v>
      </c>
      <c r="B79" s="4" t="s">
        <v>55</v>
      </c>
      <c r="C79" s="4" t="s">
        <v>48</v>
      </c>
      <c r="D79" s="8" t="str">
        <f t="shared" si="6"/>
        <v/>
      </c>
      <c r="E79" s="9" t="str">
        <f t="shared" si="4"/>
        <v/>
      </c>
      <c r="F79" s="4" t="str">
        <f t="shared" si="5"/>
        <v/>
      </c>
    </row>
    <row r="80" spans="1:6" x14ac:dyDescent="0.25">
      <c r="A80" t="str">
        <f t="shared" ca="1" si="0"/>
        <v>OK</v>
      </c>
      <c r="B80" s="4" t="s">
        <v>56</v>
      </c>
      <c r="C80" s="4" t="s">
        <v>48</v>
      </c>
      <c r="D80" s="8" t="str">
        <f t="shared" si="6"/>
        <v/>
      </c>
      <c r="E80" s="9" t="str">
        <f t="shared" ref="E80:E94" si="7">IFERROR(MATCH(E$42,Sector,)+D80-1,"")</f>
        <v/>
      </c>
      <c r="F80" s="4" t="str">
        <f t="shared" ref="F80:F94" si="8">IFERROR(INDEX(Body,E80,1),"")</f>
        <v/>
      </c>
    </row>
    <row r="81" spans="1:6" x14ac:dyDescent="0.25">
      <c r="A81" t="str">
        <f t="shared" ca="1" si="0"/>
        <v>OK</v>
      </c>
      <c r="B81" s="4" t="s">
        <v>57</v>
      </c>
      <c r="C81" s="4" t="s">
        <v>48</v>
      </c>
      <c r="D81" s="8" t="str">
        <f t="shared" si="6"/>
        <v/>
      </c>
      <c r="E81" s="9" t="str">
        <f t="shared" si="7"/>
        <v/>
      </c>
      <c r="F81" s="4" t="str">
        <f t="shared" si="8"/>
        <v/>
      </c>
    </row>
    <row r="82" spans="1:6" x14ac:dyDescent="0.25">
      <c r="A82" t="str">
        <f t="shared" ca="1" si="0"/>
        <v>OK</v>
      </c>
      <c r="B82" s="4" t="s">
        <v>58</v>
      </c>
      <c r="C82" s="4" t="s">
        <v>48</v>
      </c>
      <c r="D82" s="8" t="str">
        <f t="shared" si="6"/>
        <v/>
      </c>
      <c r="E82" s="9" t="str">
        <f t="shared" si="7"/>
        <v/>
      </c>
      <c r="F82" s="4" t="str">
        <f t="shared" si="8"/>
        <v/>
      </c>
    </row>
    <row r="83" spans="1:6" x14ac:dyDescent="0.25">
      <c r="A83" t="str">
        <f t="shared" ca="1" si="0"/>
        <v>OK</v>
      </c>
      <c r="B83" s="4" t="s">
        <v>59</v>
      </c>
      <c r="C83" s="4" t="s">
        <v>48</v>
      </c>
      <c r="D83" s="8" t="str">
        <f t="shared" si="6"/>
        <v/>
      </c>
      <c r="E83" s="9" t="str">
        <f t="shared" si="7"/>
        <v/>
      </c>
      <c r="F83" s="4" t="str">
        <f t="shared" si="8"/>
        <v/>
      </c>
    </row>
    <row r="84" spans="1:6" x14ac:dyDescent="0.25">
      <c r="A84" t="str">
        <f t="shared" ca="1" si="0"/>
        <v>OK</v>
      </c>
      <c r="B84" s="4" t="s">
        <v>60</v>
      </c>
      <c r="C84" s="4" t="s">
        <v>48</v>
      </c>
      <c r="D84" s="8" t="str">
        <f t="shared" si="6"/>
        <v/>
      </c>
      <c r="E84" s="9" t="str">
        <f t="shared" si="7"/>
        <v/>
      </c>
      <c r="F84" s="4" t="str">
        <f t="shared" si="8"/>
        <v/>
      </c>
    </row>
    <row r="85" spans="1:6" x14ac:dyDescent="0.25">
      <c r="A85" t="str">
        <f t="shared" ca="1" si="0"/>
        <v>OK</v>
      </c>
      <c r="B85" s="4" t="s">
        <v>61</v>
      </c>
      <c r="C85" s="4" t="s">
        <v>48</v>
      </c>
      <c r="D85" s="8" t="str">
        <f t="shared" si="6"/>
        <v/>
      </c>
      <c r="E85" s="9" t="str">
        <f t="shared" si="7"/>
        <v/>
      </c>
      <c r="F85" s="4" t="str">
        <f t="shared" si="8"/>
        <v/>
      </c>
    </row>
    <row r="86" spans="1:6" x14ac:dyDescent="0.25">
      <c r="A86" t="str">
        <f t="shared" ca="1" si="0"/>
        <v>OK</v>
      </c>
      <c r="B86" s="4" t="s">
        <v>62</v>
      </c>
      <c r="C86" s="4" t="s">
        <v>48</v>
      </c>
      <c r="D86" s="8" t="str">
        <f t="shared" si="6"/>
        <v/>
      </c>
      <c r="E86" s="9" t="str">
        <f t="shared" si="7"/>
        <v/>
      </c>
      <c r="F86" s="4" t="str">
        <f t="shared" si="8"/>
        <v/>
      </c>
    </row>
    <row r="87" spans="1:6" x14ac:dyDescent="0.25">
      <c r="A87" t="str">
        <f t="shared" ca="1" si="0"/>
        <v>OK</v>
      </c>
      <c r="B87" s="4" t="s">
        <v>63</v>
      </c>
      <c r="C87" s="4" t="s">
        <v>48</v>
      </c>
      <c r="D87" s="8" t="str">
        <f t="shared" si="6"/>
        <v/>
      </c>
      <c r="E87" s="9" t="str">
        <f t="shared" si="7"/>
        <v/>
      </c>
      <c r="F87" s="4" t="str">
        <f t="shared" si="8"/>
        <v/>
      </c>
    </row>
    <row r="88" spans="1:6" x14ac:dyDescent="0.25">
      <c r="A88" t="str">
        <f t="shared" ca="1" si="0"/>
        <v>OK</v>
      </c>
      <c r="B88" s="4" t="s">
        <v>64</v>
      </c>
      <c r="C88" s="4" t="s">
        <v>48</v>
      </c>
      <c r="D88" s="8" t="str">
        <f t="shared" si="6"/>
        <v/>
      </c>
      <c r="E88" s="9" t="str">
        <f t="shared" si="7"/>
        <v/>
      </c>
      <c r="F88" s="4" t="str">
        <f t="shared" si="8"/>
        <v/>
      </c>
    </row>
    <row r="89" spans="1:6" x14ac:dyDescent="0.25">
      <c r="A89" t="str">
        <f t="shared" ca="1" si="0"/>
        <v>OK</v>
      </c>
      <c r="B89" s="4" t="s">
        <v>65</v>
      </c>
      <c r="C89" s="4" t="s">
        <v>48</v>
      </c>
      <c r="D89" s="8" t="str">
        <f t="shared" si="6"/>
        <v/>
      </c>
      <c r="E89" s="9" t="str">
        <f t="shared" si="7"/>
        <v/>
      </c>
      <c r="F89" s="4" t="str">
        <f t="shared" si="8"/>
        <v/>
      </c>
    </row>
    <row r="90" spans="1:6" x14ac:dyDescent="0.25">
      <c r="A90" t="str">
        <f t="shared" ca="1" si="0"/>
        <v>OK</v>
      </c>
      <c r="B90" s="4" t="s">
        <v>66</v>
      </c>
      <c r="C90" s="4" t="s">
        <v>48</v>
      </c>
      <c r="D90" s="8" t="str">
        <f t="shared" si="6"/>
        <v/>
      </c>
      <c r="E90" s="9" t="str">
        <f t="shared" si="7"/>
        <v/>
      </c>
      <c r="F90" s="4" t="str">
        <f t="shared" si="8"/>
        <v/>
      </c>
    </row>
    <row r="91" spans="1:6" x14ac:dyDescent="0.25">
      <c r="A91" t="str">
        <f t="shared" ca="1" si="0"/>
        <v>OK</v>
      </c>
      <c r="B91" s="4" t="s">
        <v>67</v>
      </c>
      <c r="C91" s="4" t="s">
        <v>48</v>
      </c>
      <c r="D91" s="8" t="str">
        <f t="shared" si="6"/>
        <v/>
      </c>
      <c r="E91" s="9" t="str">
        <f t="shared" si="7"/>
        <v/>
      </c>
      <c r="F91" s="4" t="str">
        <f t="shared" si="8"/>
        <v/>
      </c>
    </row>
    <row r="92" spans="1:6" x14ac:dyDescent="0.25">
      <c r="A92" t="str">
        <f t="shared" ca="1" si="0"/>
        <v>OK</v>
      </c>
      <c r="B92" s="4" t="s">
        <v>68</v>
      </c>
      <c r="C92" s="4" t="s">
        <v>48</v>
      </c>
      <c r="D92" s="8" t="str">
        <f t="shared" si="6"/>
        <v/>
      </c>
      <c r="E92" s="9" t="str">
        <f t="shared" si="7"/>
        <v/>
      </c>
      <c r="F92" s="4" t="str">
        <f t="shared" si="8"/>
        <v/>
      </c>
    </row>
    <row r="93" spans="1:6" x14ac:dyDescent="0.25">
      <c r="A93" t="str">
        <f t="shared" ca="1" si="0"/>
        <v>OK</v>
      </c>
      <c r="B93" s="4" t="s">
        <v>69</v>
      </c>
      <c r="C93" s="4" t="s">
        <v>48</v>
      </c>
      <c r="D93" s="8" t="str">
        <f t="shared" si="6"/>
        <v/>
      </c>
      <c r="E93" s="9" t="str">
        <f t="shared" si="7"/>
        <v/>
      </c>
      <c r="F93" s="4" t="str">
        <f t="shared" si="8"/>
        <v/>
      </c>
    </row>
    <row r="94" spans="1:6" x14ac:dyDescent="0.25">
      <c r="A94" t="str">
        <f t="shared" ca="1" si="0"/>
        <v>OK</v>
      </c>
      <c r="B94" s="4" t="s">
        <v>72</v>
      </c>
      <c r="C94" s="4" t="s">
        <v>48</v>
      </c>
      <c r="D94" s="8" t="str">
        <f t="shared" si="6"/>
        <v/>
      </c>
      <c r="E94" s="9" t="str">
        <f t="shared" si="7"/>
        <v/>
      </c>
      <c r="F94" s="4" t="str">
        <f t="shared" si="8"/>
        <v/>
      </c>
    </row>
    <row r="95" spans="1:6" x14ac:dyDescent="0.25">
      <c r="A95" t="str">
        <f t="shared" ca="1" si="0"/>
        <v>OK</v>
      </c>
      <c r="B95" s="4" t="s">
        <v>73</v>
      </c>
      <c r="C95" s="4" t="s">
        <v>48</v>
      </c>
      <c r="D95" s="8" t="str">
        <f t="shared" si="6"/>
        <v/>
      </c>
      <c r="E95" s="9" t="str">
        <f t="shared" ref="E95:E98" si="9">IFERROR(MATCH(E$42,Sector,)+D95-1,"")</f>
        <v/>
      </c>
      <c r="F95" s="4" t="str">
        <f t="shared" ref="F95:F98" si="10">IFERROR(INDEX(Body,E95,1),"")</f>
        <v/>
      </c>
    </row>
    <row r="96" spans="1:6" x14ac:dyDescent="0.25">
      <c r="A96" t="str">
        <f t="shared" ca="1" si="0"/>
        <v>OK</v>
      </c>
      <c r="B96" s="4" t="s">
        <v>74</v>
      </c>
      <c r="C96" s="4" t="s">
        <v>48</v>
      </c>
      <c r="D96" s="8" t="str">
        <f t="shared" si="6"/>
        <v/>
      </c>
      <c r="E96" s="9" t="str">
        <f t="shared" si="9"/>
        <v/>
      </c>
      <c r="F96" s="4" t="str">
        <f t="shared" si="10"/>
        <v/>
      </c>
    </row>
    <row r="97" spans="1:6" x14ac:dyDescent="0.25">
      <c r="A97" t="str">
        <f t="shared" ca="1" si="0"/>
        <v>OK</v>
      </c>
      <c r="B97" s="4" t="s">
        <v>75</v>
      </c>
      <c r="C97" s="4" t="s">
        <v>48</v>
      </c>
      <c r="D97" s="8" t="str">
        <f t="shared" si="6"/>
        <v/>
      </c>
      <c r="E97" s="9" t="str">
        <f t="shared" si="9"/>
        <v/>
      </c>
      <c r="F97" s="4" t="str">
        <f t="shared" si="10"/>
        <v/>
      </c>
    </row>
    <row r="98" spans="1:6" x14ac:dyDescent="0.25">
      <c r="A98" t="str">
        <f t="shared" ca="1" si="0"/>
        <v>OK</v>
      </c>
      <c r="B98" s="4" t="s">
        <v>76</v>
      </c>
      <c r="C98" s="4" t="s">
        <v>48</v>
      </c>
      <c r="D98" s="8" t="str">
        <f t="shared" si="6"/>
        <v/>
      </c>
      <c r="E98" s="9" t="str">
        <f t="shared" si="9"/>
        <v/>
      </c>
      <c r="F98" s="4" t="str">
        <f t="shared" si="10"/>
        <v/>
      </c>
    </row>
    <row r="99" spans="1:6" x14ac:dyDescent="0.25">
      <c r="A99" t="str">
        <f t="shared" ca="1" si="0"/>
        <v>OK</v>
      </c>
      <c r="B99" s="4" t="s">
        <v>298</v>
      </c>
      <c r="C99" s="4" t="s">
        <v>48</v>
      </c>
      <c r="D99" s="8" t="str">
        <f t="shared" si="6"/>
        <v/>
      </c>
      <c r="E99" s="9" t="str">
        <f t="shared" ref="E99:E100" si="11">IFERROR(MATCH(E$42,Sector,)+D99-1,"")</f>
        <v/>
      </c>
      <c r="F99" s="4" t="str">
        <f t="shared" ref="F99:F100" si="12">IFERROR(INDEX(Body,E99,1),"")</f>
        <v/>
      </c>
    </row>
    <row r="100" spans="1:6" x14ac:dyDescent="0.25">
      <c r="A100" t="str">
        <f t="shared" ca="1" si="0"/>
        <v>OK</v>
      </c>
      <c r="B100" s="4" t="s">
        <v>77</v>
      </c>
      <c r="C100" s="4" t="s">
        <v>48</v>
      </c>
      <c r="D100" s="8" t="str">
        <f t="shared" si="6"/>
        <v/>
      </c>
      <c r="E100" s="9" t="str">
        <f t="shared" si="11"/>
        <v/>
      </c>
      <c r="F100" s="4" t="str">
        <f t="shared" si="12"/>
        <v/>
      </c>
    </row>
    <row r="101" spans="1:6" x14ac:dyDescent="0.25">
      <c r="A101" t="str">
        <f t="shared" ca="1" si="0"/>
        <v>OK</v>
      </c>
      <c r="B101" s="4" t="s">
        <v>78</v>
      </c>
      <c r="C101" s="4" t="s">
        <v>48</v>
      </c>
    </row>
    <row r="102" spans="1:6" x14ac:dyDescent="0.25">
      <c r="A102" t="e">
        <f t="shared" ca="1" si="0"/>
        <v>#N/A</v>
      </c>
      <c r="B102" s="4" t="s">
        <v>79</v>
      </c>
      <c r="C102" s="4" t="s">
        <v>48</v>
      </c>
    </row>
    <row r="103" spans="1:6" x14ac:dyDescent="0.25">
      <c r="A103" t="str">
        <f t="shared" ca="1" si="0"/>
        <v>OK</v>
      </c>
      <c r="B103" s="4" t="s">
        <v>80</v>
      </c>
      <c r="C103" s="4" t="s">
        <v>48</v>
      </c>
    </row>
    <row r="104" spans="1:6" x14ac:dyDescent="0.25">
      <c r="A104" t="str">
        <f t="shared" ca="1" si="0"/>
        <v>OK</v>
      </c>
      <c r="B104" s="4" t="s">
        <v>81</v>
      </c>
      <c r="C104" s="4" t="s">
        <v>48</v>
      </c>
    </row>
    <row r="105" spans="1:6" x14ac:dyDescent="0.25">
      <c r="A105" t="str">
        <f t="shared" ca="1" si="0"/>
        <v>OK</v>
      </c>
      <c r="B105" s="4" t="s">
        <v>82</v>
      </c>
      <c r="C105" s="4" t="s">
        <v>48</v>
      </c>
    </row>
    <row r="106" spans="1:6" x14ac:dyDescent="0.25">
      <c r="A106" t="str">
        <f t="shared" ca="1" si="0"/>
        <v>OK</v>
      </c>
      <c r="B106" s="4" t="s">
        <v>83</v>
      </c>
      <c r="C106" s="4" t="s">
        <v>48</v>
      </c>
    </row>
    <row r="107" spans="1:6" x14ac:dyDescent="0.25">
      <c r="A107" t="str">
        <f t="shared" ca="1" si="0"/>
        <v>OK</v>
      </c>
      <c r="B107" s="4" t="s">
        <v>84</v>
      </c>
      <c r="C107" s="4" t="s">
        <v>48</v>
      </c>
    </row>
    <row r="108" spans="1:6" x14ac:dyDescent="0.25">
      <c r="A108" t="str">
        <f t="shared" ca="1" si="0"/>
        <v>OK</v>
      </c>
      <c r="B108" s="4" t="s">
        <v>85</v>
      </c>
      <c r="C108" s="4" t="s">
        <v>48</v>
      </c>
    </row>
    <row r="109" spans="1:6" x14ac:dyDescent="0.25">
      <c r="A109" t="str">
        <f t="shared" ref="A109:A174" ca="1" si="13">IF(VLOOKUP(B109,INDIRECT($A$42),1,)=B109,"OK",0)</f>
        <v>OK</v>
      </c>
      <c r="B109" s="4" t="s">
        <v>86</v>
      </c>
      <c r="C109" s="4" t="s">
        <v>48</v>
      </c>
    </row>
    <row r="110" spans="1:6" x14ac:dyDescent="0.25">
      <c r="A110" t="str">
        <f t="shared" ca="1" si="13"/>
        <v>OK</v>
      </c>
      <c r="B110" s="4" t="s">
        <v>87</v>
      </c>
      <c r="C110" s="4" t="s">
        <v>48</v>
      </c>
    </row>
    <row r="111" spans="1:6" x14ac:dyDescent="0.25">
      <c r="A111" t="str">
        <f t="shared" ca="1" si="13"/>
        <v>OK</v>
      </c>
      <c r="B111" s="4" t="s">
        <v>88</v>
      </c>
      <c r="C111" s="4" t="s">
        <v>48</v>
      </c>
    </row>
    <row r="112" spans="1:6" x14ac:dyDescent="0.25">
      <c r="A112" t="str">
        <f t="shared" ca="1" si="13"/>
        <v>OK</v>
      </c>
      <c r="B112" s="4" t="s">
        <v>89</v>
      </c>
      <c r="C112" s="4" t="s">
        <v>48</v>
      </c>
    </row>
    <row r="113" spans="1:3" x14ac:dyDescent="0.25">
      <c r="A113" t="str">
        <f t="shared" ca="1" si="13"/>
        <v>OK</v>
      </c>
      <c r="B113" s="4" t="s">
        <v>90</v>
      </c>
      <c r="C113" s="4" t="s">
        <v>48</v>
      </c>
    </row>
    <row r="114" spans="1:3" x14ac:dyDescent="0.25">
      <c r="A114" t="str">
        <f t="shared" ca="1" si="13"/>
        <v>OK</v>
      </c>
      <c r="B114" s="4" t="s">
        <v>91</v>
      </c>
      <c r="C114" s="4" t="s">
        <v>48</v>
      </c>
    </row>
    <row r="115" spans="1:3" x14ac:dyDescent="0.25">
      <c r="A115" t="str">
        <f t="shared" ca="1" si="13"/>
        <v>OK</v>
      </c>
      <c r="B115" s="4" t="s">
        <v>93</v>
      </c>
      <c r="C115" s="4" t="s">
        <v>48</v>
      </c>
    </row>
    <row r="116" spans="1:3" x14ac:dyDescent="0.25">
      <c r="A116" t="str">
        <f t="shared" ca="1" si="13"/>
        <v>OK</v>
      </c>
      <c r="B116" s="4" t="s">
        <v>94</v>
      </c>
      <c r="C116" s="4" t="s">
        <v>48</v>
      </c>
    </row>
    <row r="117" spans="1:3" x14ac:dyDescent="0.25">
      <c r="A117" t="str">
        <f t="shared" ca="1" si="13"/>
        <v>OK</v>
      </c>
      <c r="B117" s="4" t="s">
        <v>305</v>
      </c>
      <c r="C117" s="4" t="s">
        <v>48</v>
      </c>
    </row>
    <row r="118" spans="1:3" x14ac:dyDescent="0.25">
      <c r="A118" t="str">
        <f t="shared" ca="1" si="13"/>
        <v>OK</v>
      </c>
      <c r="B118" s="4" t="s">
        <v>95</v>
      </c>
      <c r="C118" s="4" t="s">
        <v>48</v>
      </c>
    </row>
    <row r="119" spans="1:3" x14ac:dyDescent="0.25">
      <c r="A119" t="str">
        <f t="shared" ca="1" si="13"/>
        <v>OK</v>
      </c>
      <c r="B119" s="4" t="s">
        <v>96</v>
      </c>
      <c r="C119" s="4" t="s">
        <v>48</v>
      </c>
    </row>
    <row r="120" spans="1:3" x14ac:dyDescent="0.25">
      <c r="A120" t="str">
        <f t="shared" ca="1" si="13"/>
        <v>OK</v>
      </c>
      <c r="B120" s="4" t="s">
        <v>98</v>
      </c>
      <c r="C120" s="4" t="s">
        <v>48</v>
      </c>
    </row>
    <row r="121" spans="1:3" x14ac:dyDescent="0.25">
      <c r="A121" t="str">
        <f t="shared" ca="1" si="13"/>
        <v>OK</v>
      </c>
      <c r="B121" s="4" t="s">
        <v>99</v>
      </c>
      <c r="C121" s="4" t="s">
        <v>48</v>
      </c>
    </row>
    <row r="122" spans="1:3" x14ac:dyDescent="0.25">
      <c r="A122" t="str">
        <f t="shared" ca="1" si="13"/>
        <v>OK</v>
      </c>
      <c r="B122" s="4" t="s">
        <v>100</v>
      </c>
      <c r="C122" s="4" t="s">
        <v>48</v>
      </c>
    </row>
    <row r="123" spans="1:3" x14ac:dyDescent="0.25">
      <c r="A123" t="str">
        <f t="shared" ca="1" si="13"/>
        <v>OK</v>
      </c>
      <c r="B123" s="4" t="s">
        <v>101</v>
      </c>
      <c r="C123" s="4" t="s">
        <v>48</v>
      </c>
    </row>
    <row r="124" spans="1:3" x14ac:dyDescent="0.25">
      <c r="A124" t="str">
        <f t="shared" ca="1" si="13"/>
        <v>OK</v>
      </c>
      <c r="B124" s="4" t="s">
        <v>102</v>
      </c>
      <c r="C124" s="4" t="s">
        <v>48</v>
      </c>
    </row>
    <row r="125" spans="1:3" x14ac:dyDescent="0.25">
      <c r="A125" t="str">
        <f t="shared" ca="1" si="13"/>
        <v>OK</v>
      </c>
      <c r="B125" s="4" t="s">
        <v>103</v>
      </c>
      <c r="C125" s="4" t="s">
        <v>48</v>
      </c>
    </row>
    <row r="126" spans="1:3" x14ac:dyDescent="0.25">
      <c r="A126" t="str">
        <f t="shared" ca="1" si="13"/>
        <v>OK</v>
      </c>
      <c r="B126" s="4" t="s">
        <v>104</v>
      </c>
      <c r="C126" s="4" t="s">
        <v>48</v>
      </c>
    </row>
    <row r="127" spans="1:3" x14ac:dyDescent="0.25">
      <c r="A127" t="str">
        <f t="shared" ca="1" si="13"/>
        <v>OK</v>
      </c>
      <c r="B127" s="4" t="s">
        <v>105</v>
      </c>
      <c r="C127" s="4" t="s">
        <v>48</v>
      </c>
    </row>
    <row r="128" spans="1:3" x14ac:dyDescent="0.25">
      <c r="A128" t="str">
        <f t="shared" ca="1" si="13"/>
        <v>OK</v>
      </c>
      <c r="B128" s="4" t="s">
        <v>106</v>
      </c>
      <c r="C128" s="4" t="s">
        <v>48</v>
      </c>
    </row>
    <row r="129" spans="1:3" x14ac:dyDescent="0.25">
      <c r="A129" t="str">
        <f t="shared" ca="1" si="13"/>
        <v>OK</v>
      </c>
      <c r="B129" s="4" t="s">
        <v>306</v>
      </c>
      <c r="C129" s="4" t="s">
        <v>48</v>
      </c>
    </row>
    <row r="130" spans="1:3" x14ac:dyDescent="0.25">
      <c r="A130" t="str">
        <f t="shared" ca="1" si="13"/>
        <v>OK</v>
      </c>
      <c r="B130" s="4" t="s">
        <v>107</v>
      </c>
      <c r="C130" s="4" t="s">
        <v>108</v>
      </c>
    </row>
    <row r="131" spans="1:3" x14ac:dyDescent="0.25">
      <c r="A131" t="str">
        <f t="shared" ca="1" si="13"/>
        <v>OK</v>
      </c>
      <c r="B131" s="4" t="s">
        <v>110</v>
      </c>
      <c r="C131" s="4" t="s">
        <v>108</v>
      </c>
    </row>
    <row r="132" spans="1:3" x14ac:dyDescent="0.25">
      <c r="A132" t="str">
        <f t="shared" ca="1" si="13"/>
        <v>OK</v>
      </c>
      <c r="B132" s="4" t="s">
        <v>111</v>
      </c>
      <c r="C132" s="4" t="s">
        <v>108</v>
      </c>
    </row>
    <row r="133" spans="1:3" x14ac:dyDescent="0.25">
      <c r="A133" t="str">
        <f t="shared" ca="1" si="13"/>
        <v>OK</v>
      </c>
      <c r="B133" s="4" t="s">
        <v>112</v>
      </c>
      <c r="C133" s="4" t="s">
        <v>108</v>
      </c>
    </row>
    <row r="134" spans="1:3" x14ac:dyDescent="0.25">
      <c r="A134" t="str">
        <f t="shared" ca="1" si="13"/>
        <v>OK</v>
      </c>
      <c r="B134" s="4" t="s">
        <v>113</v>
      </c>
      <c r="C134" s="4" t="s">
        <v>108</v>
      </c>
    </row>
    <row r="135" spans="1:3" x14ac:dyDescent="0.25">
      <c r="A135" t="str">
        <f t="shared" ca="1" si="13"/>
        <v>OK</v>
      </c>
      <c r="B135" s="4" t="s">
        <v>114</v>
      </c>
      <c r="C135" s="4" t="s">
        <v>108</v>
      </c>
    </row>
    <row r="136" spans="1:3" x14ac:dyDescent="0.25">
      <c r="A136" t="str">
        <f t="shared" ca="1" si="13"/>
        <v>OK</v>
      </c>
      <c r="B136" s="4" t="s">
        <v>115</v>
      </c>
      <c r="C136" s="4" t="s">
        <v>108</v>
      </c>
    </row>
    <row r="137" spans="1:3" x14ac:dyDescent="0.25">
      <c r="A137" t="str">
        <f t="shared" ca="1" si="13"/>
        <v>OK</v>
      </c>
      <c r="B137" s="4" t="s">
        <v>116</v>
      </c>
      <c r="C137" s="4" t="s">
        <v>108</v>
      </c>
    </row>
    <row r="138" spans="1:3" x14ac:dyDescent="0.25">
      <c r="A138" t="str">
        <f t="shared" ca="1" si="13"/>
        <v>OK</v>
      </c>
      <c r="B138" s="4" t="s">
        <v>117</v>
      </c>
      <c r="C138" s="4" t="s">
        <v>108</v>
      </c>
    </row>
    <row r="139" spans="1:3" x14ac:dyDescent="0.25">
      <c r="A139" t="e">
        <f t="shared" ca="1" si="13"/>
        <v>#N/A</v>
      </c>
      <c r="B139" s="4" t="s">
        <v>119</v>
      </c>
      <c r="C139" s="4" t="s">
        <v>108</v>
      </c>
    </row>
    <row r="140" spans="1:3" x14ac:dyDescent="0.25">
      <c r="A140" t="str">
        <f t="shared" ca="1" si="13"/>
        <v>OK</v>
      </c>
      <c r="B140" s="4" t="s">
        <v>118</v>
      </c>
      <c r="C140" s="4" t="s">
        <v>108</v>
      </c>
    </row>
    <row r="141" spans="1:3" x14ac:dyDescent="0.25">
      <c r="A141" t="str">
        <f t="shared" ca="1" si="13"/>
        <v>OK</v>
      </c>
      <c r="B141" s="4" t="s">
        <v>120</v>
      </c>
      <c r="C141" s="4" t="s">
        <v>108</v>
      </c>
    </row>
    <row r="142" spans="1:3" x14ac:dyDescent="0.25">
      <c r="A142" t="str">
        <f t="shared" ca="1" si="13"/>
        <v>OK</v>
      </c>
      <c r="B142" s="4" t="s">
        <v>122</v>
      </c>
      <c r="C142" s="4" t="s">
        <v>108</v>
      </c>
    </row>
    <row r="143" spans="1:3" x14ac:dyDescent="0.25">
      <c r="A143" t="str">
        <f t="shared" ca="1" si="13"/>
        <v>OK</v>
      </c>
      <c r="B143" s="4" t="s">
        <v>123</v>
      </c>
      <c r="C143" s="4" t="s">
        <v>108</v>
      </c>
    </row>
    <row r="144" spans="1:3" x14ac:dyDescent="0.25">
      <c r="A144" t="str">
        <f t="shared" ca="1" si="13"/>
        <v>OK</v>
      </c>
      <c r="B144" s="4" t="s">
        <v>124</v>
      </c>
      <c r="C144" s="4" t="s">
        <v>108</v>
      </c>
    </row>
    <row r="145" spans="1:3" x14ac:dyDescent="0.25">
      <c r="A145" t="str">
        <f t="shared" ca="1" si="13"/>
        <v>OK</v>
      </c>
      <c r="B145" s="4" t="s">
        <v>126</v>
      </c>
      <c r="C145" s="4" t="s">
        <v>108</v>
      </c>
    </row>
    <row r="146" spans="1:3" x14ac:dyDescent="0.25">
      <c r="A146" t="str">
        <f t="shared" ca="1" si="13"/>
        <v>OK</v>
      </c>
      <c r="B146" s="4" t="s">
        <v>127</v>
      </c>
      <c r="C146" s="4" t="s">
        <v>108</v>
      </c>
    </row>
    <row r="147" spans="1:3" x14ac:dyDescent="0.25">
      <c r="A147" t="str">
        <f t="shared" ca="1" si="13"/>
        <v>OK</v>
      </c>
      <c r="B147" s="4" t="s">
        <v>125</v>
      </c>
      <c r="C147" s="4" t="s">
        <v>108</v>
      </c>
    </row>
    <row r="148" spans="1:3" x14ac:dyDescent="0.25">
      <c r="A148" t="str">
        <f t="shared" ca="1" si="13"/>
        <v>OK</v>
      </c>
      <c r="B148" s="4" t="s">
        <v>128</v>
      </c>
      <c r="C148" s="4" t="s">
        <v>108</v>
      </c>
    </row>
    <row r="149" spans="1:3" x14ac:dyDescent="0.25">
      <c r="A149" t="str">
        <f t="shared" ca="1" si="13"/>
        <v>OK</v>
      </c>
      <c r="B149" s="4" t="s">
        <v>129</v>
      </c>
      <c r="C149" s="4" t="s">
        <v>108</v>
      </c>
    </row>
    <row r="150" spans="1:3" x14ac:dyDescent="0.25">
      <c r="A150" t="str">
        <f t="shared" ca="1" si="13"/>
        <v>OK</v>
      </c>
      <c r="B150" s="4" t="s">
        <v>130</v>
      </c>
      <c r="C150" s="4" t="s">
        <v>385</v>
      </c>
    </row>
    <row r="151" spans="1:3" x14ac:dyDescent="0.25">
      <c r="A151" t="str">
        <f t="shared" ca="1" si="13"/>
        <v>OK</v>
      </c>
      <c r="B151" s="4" t="s">
        <v>135</v>
      </c>
      <c r="C151" s="4" t="s">
        <v>385</v>
      </c>
    </row>
    <row r="152" spans="1:3" x14ac:dyDescent="0.25">
      <c r="A152" t="str">
        <f t="shared" ca="1" si="13"/>
        <v>OK</v>
      </c>
      <c r="B152" s="4" t="s">
        <v>138</v>
      </c>
      <c r="C152" s="4" t="s">
        <v>385</v>
      </c>
    </row>
    <row r="153" spans="1:3" x14ac:dyDescent="0.25">
      <c r="A153" t="str">
        <f t="shared" ca="1" si="13"/>
        <v>OK</v>
      </c>
      <c r="B153" s="4" t="s">
        <v>141</v>
      </c>
      <c r="C153" s="4" t="s">
        <v>385</v>
      </c>
    </row>
    <row r="154" spans="1:3" x14ac:dyDescent="0.25">
      <c r="A154" t="str">
        <f t="shared" ca="1" si="13"/>
        <v>OK</v>
      </c>
      <c r="B154" s="4" t="s">
        <v>146</v>
      </c>
      <c r="C154" s="4" t="s">
        <v>385</v>
      </c>
    </row>
    <row r="155" spans="1:3" x14ac:dyDescent="0.25">
      <c r="A155" t="str">
        <f t="shared" ca="1" si="13"/>
        <v>OK</v>
      </c>
      <c r="B155" s="4" t="s">
        <v>149</v>
      </c>
      <c r="C155" s="4" t="s">
        <v>385</v>
      </c>
    </row>
    <row r="156" spans="1:3" x14ac:dyDescent="0.25">
      <c r="A156" t="str">
        <f t="shared" ca="1" si="13"/>
        <v>OK</v>
      </c>
      <c r="B156" s="4" t="s">
        <v>152</v>
      </c>
      <c r="C156" s="4" t="s">
        <v>385</v>
      </c>
    </row>
    <row r="157" spans="1:3" x14ac:dyDescent="0.25">
      <c r="A157" t="str">
        <f t="shared" ca="1" si="13"/>
        <v>OK</v>
      </c>
      <c r="B157" s="4" t="s">
        <v>153</v>
      </c>
      <c r="C157" s="4" t="s">
        <v>385</v>
      </c>
    </row>
    <row r="158" spans="1:3" x14ac:dyDescent="0.25">
      <c r="A158" t="str">
        <f t="shared" ca="1" si="13"/>
        <v>OK</v>
      </c>
      <c r="B158" s="4" t="s">
        <v>158</v>
      </c>
      <c r="C158" s="4" t="s">
        <v>385</v>
      </c>
    </row>
    <row r="159" spans="1:3" x14ac:dyDescent="0.25">
      <c r="A159" t="str">
        <f t="shared" ca="1" si="13"/>
        <v>OK</v>
      </c>
      <c r="B159" s="4" t="s">
        <v>161</v>
      </c>
      <c r="C159" s="4" t="s">
        <v>385</v>
      </c>
    </row>
    <row r="160" spans="1:3" x14ac:dyDescent="0.25">
      <c r="A160" t="str">
        <f t="shared" ca="1" si="13"/>
        <v>OK</v>
      </c>
      <c r="B160" s="4" t="s">
        <v>164</v>
      </c>
      <c r="C160" s="4" t="s">
        <v>385</v>
      </c>
    </row>
    <row r="161" spans="1:3" x14ac:dyDescent="0.25">
      <c r="A161" t="str">
        <f t="shared" ca="1" si="13"/>
        <v>OK</v>
      </c>
      <c r="B161" s="4" t="s">
        <v>167</v>
      </c>
      <c r="C161" s="4" t="s">
        <v>385</v>
      </c>
    </row>
    <row r="162" spans="1:3" x14ac:dyDescent="0.25">
      <c r="A162" t="str">
        <f t="shared" ca="1" si="13"/>
        <v>OK</v>
      </c>
      <c r="B162" s="4" t="s">
        <v>170</v>
      </c>
      <c r="C162" s="4" t="s">
        <v>385</v>
      </c>
    </row>
    <row r="163" spans="1:3" x14ac:dyDescent="0.25">
      <c r="A163" t="str">
        <f t="shared" ca="1" si="13"/>
        <v>OK</v>
      </c>
      <c r="B163" s="4" t="s">
        <v>175</v>
      </c>
      <c r="C163" s="4" t="s">
        <v>385</v>
      </c>
    </row>
    <row r="164" spans="1:3" x14ac:dyDescent="0.25">
      <c r="A164" t="str">
        <f t="shared" ca="1" si="13"/>
        <v>OK</v>
      </c>
      <c r="B164" s="4" t="s">
        <v>179</v>
      </c>
      <c r="C164" s="4" t="s">
        <v>385</v>
      </c>
    </row>
    <row r="165" spans="1:3" x14ac:dyDescent="0.25">
      <c r="A165" t="str">
        <f t="shared" ca="1" si="13"/>
        <v>OK</v>
      </c>
      <c r="B165" s="4" t="s">
        <v>183</v>
      </c>
      <c r="C165" s="4" t="s">
        <v>385</v>
      </c>
    </row>
    <row r="166" spans="1:3" x14ac:dyDescent="0.25">
      <c r="A166" t="str">
        <f t="shared" ca="1" si="13"/>
        <v>OK</v>
      </c>
      <c r="B166" s="4" t="s">
        <v>188</v>
      </c>
      <c r="C166" s="4" t="s">
        <v>385</v>
      </c>
    </row>
    <row r="167" spans="1:3" x14ac:dyDescent="0.25">
      <c r="A167" t="str">
        <f t="shared" ca="1" si="13"/>
        <v>OK</v>
      </c>
      <c r="B167" s="4" t="s">
        <v>192</v>
      </c>
      <c r="C167" s="4" t="s">
        <v>385</v>
      </c>
    </row>
    <row r="168" spans="1:3" x14ac:dyDescent="0.25">
      <c r="A168" t="str">
        <f t="shared" ca="1" si="13"/>
        <v>OK</v>
      </c>
      <c r="B168" s="4" t="s">
        <v>197</v>
      </c>
      <c r="C168" s="4" t="s">
        <v>385</v>
      </c>
    </row>
    <row r="169" spans="1:3" x14ac:dyDescent="0.25">
      <c r="A169" t="str">
        <f t="shared" ca="1" si="13"/>
        <v>OK</v>
      </c>
      <c r="B169" s="4" t="s">
        <v>199</v>
      </c>
      <c r="C169" s="4" t="s">
        <v>385</v>
      </c>
    </row>
    <row r="170" spans="1:3" x14ac:dyDescent="0.25">
      <c r="A170" t="str">
        <f t="shared" ca="1" si="13"/>
        <v>OK</v>
      </c>
      <c r="B170" s="4" t="s">
        <v>204</v>
      </c>
      <c r="C170" s="4" t="s">
        <v>385</v>
      </c>
    </row>
    <row r="171" spans="1:3" x14ac:dyDescent="0.25">
      <c r="A171" t="str">
        <f t="shared" ca="1" si="13"/>
        <v>OK</v>
      </c>
      <c r="B171" s="4" t="s">
        <v>208</v>
      </c>
      <c r="C171" s="4" t="s">
        <v>385</v>
      </c>
    </row>
    <row r="172" spans="1:3" x14ac:dyDescent="0.25">
      <c r="A172" t="str">
        <f t="shared" ca="1" si="13"/>
        <v>OK</v>
      </c>
      <c r="B172" s="4" t="s">
        <v>213</v>
      </c>
      <c r="C172" s="4" t="s">
        <v>385</v>
      </c>
    </row>
    <row r="173" spans="1:3" x14ac:dyDescent="0.25">
      <c r="A173" t="str">
        <f t="shared" ca="1" si="13"/>
        <v>OK</v>
      </c>
      <c r="B173" s="4" t="s">
        <v>217</v>
      </c>
      <c r="C173" s="4" t="s">
        <v>385</v>
      </c>
    </row>
    <row r="174" spans="1:3" x14ac:dyDescent="0.25">
      <c r="A174" t="str">
        <f t="shared" ca="1" si="13"/>
        <v>OK</v>
      </c>
      <c r="B174" s="4" t="s">
        <v>220</v>
      </c>
      <c r="C174" s="4" t="s">
        <v>385</v>
      </c>
    </row>
    <row r="175" spans="1:3" x14ac:dyDescent="0.25">
      <c r="A175" t="str">
        <f t="shared" ref="A175:A235" ca="1" si="14">IF(VLOOKUP(B175,INDIRECT($A$42),1,)=B175,"OK",0)</f>
        <v>OK</v>
      </c>
      <c r="B175" s="4" t="s">
        <v>225</v>
      </c>
      <c r="C175" s="4" t="s">
        <v>385</v>
      </c>
    </row>
    <row r="176" spans="1:3" x14ac:dyDescent="0.25">
      <c r="A176" t="str">
        <f t="shared" ca="1" si="14"/>
        <v>OK</v>
      </c>
      <c r="B176" s="4" t="s">
        <v>231</v>
      </c>
      <c r="C176" s="4" t="s">
        <v>385</v>
      </c>
    </row>
    <row r="177" spans="1:3" x14ac:dyDescent="0.25">
      <c r="A177" t="str">
        <f t="shared" ca="1" si="14"/>
        <v>OK</v>
      </c>
      <c r="B177" s="4" t="s">
        <v>234</v>
      </c>
      <c r="C177" s="4" t="s">
        <v>385</v>
      </c>
    </row>
    <row r="178" spans="1:3" x14ac:dyDescent="0.25">
      <c r="A178" t="str">
        <f t="shared" ca="1" si="14"/>
        <v>OK</v>
      </c>
      <c r="B178" s="4" t="s">
        <v>237</v>
      </c>
      <c r="C178" s="4" t="s">
        <v>385</v>
      </c>
    </row>
    <row r="179" spans="1:3" x14ac:dyDescent="0.25">
      <c r="A179" t="str">
        <f t="shared" ca="1" si="14"/>
        <v>OK</v>
      </c>
      <c r="B179" s="4" t="s">
        <v>240</v>
      </c>
      <c r="C179" s="4" t="s">
        <v>385</v>
      </c>
    </row>
    <row r="180" spans="1:3" x14ac:dyDescent="0.25">
      <c r="A180" t="str">
        <f t="shared" ca="1" si="14"/>
        <v>OK</v>
      </c>
      <c r="B180" s="4" t="s">
        <v>251</v>
      </c>
      <c r="C180" s="4" t="s">
        <v>385</v>
      </c>
    </row>
    <row r="181" spans="1:3" x14ac:dyDescent="0.25">
      <c r="A181" t="str">
        <f t="shared" ca="1" si="14"/>
        <v>OK</v>
      </c>
      <c r="B181" s="4" t="s">
        <v>254</v>
      </c>
      <c r="C181" s="4" t="s">
        <v>385</v>
      </c>
    </row>
    <row r="182" spans="1:3" x14ac:dyDescent="0.25">
      <c r="A182" t="str">
        <f t="shared" ca="1" si="14"/>
        <v>OK</v>
      </c>
      <c r="B182" s="4" t="s">
        <v>132</v>
      </c>
      <c r="C182" s="4" t="s">
        <v>388</v>
      </c>
    </row>
    <row r="183" spans="1:3" x14ac:dyDescent="0.25">
      <c r="A183" t="str">
        <f t="shared" ca="1" si="14"/>
        <v>OK</v>
      </c>
      <c r="B183" s="4" t="s">
        <v>136</v>
      </c>
      <c r="C183" s="4" t="s">
        <v>388</v>
      </c>
    </row>
    <row r="184" spans="1:3" x14ac:dyDescent="0.25">
      <c r="A184" t="str">
        <f t="shared" ca="1" si="14"/>
        <v>OK</v>
      </c>
      <c r="B184" s="4" t="s">
        <v>139</v>
      </c>
      <c r="C184" s="4" t="s">
        <v>388</v>
      </c>
    </row>
    <row r="185" spans="1:3" x14ac:dyDescent="0.25">
      <c r="A185" t="str">
        <f t="shared" ca="1" si="14"/>
        <v>OK</v>
      </c>
      <c r="B185" s="4" t="s">
        <v>142</v>
      </c>
      <c r="C185" s="4" t="s">
        <v>388</v>
      </c>
    </row>
    <row r="186" spans="1:3" x14ac:dyDescent="0.25">
      <c r="A186" t="str">
        <f t="shared" ca="1" si="14"/>
        <v>OK</v>
      </c>
      <c r="B186" s="4" t="s">
        <v>147</v>
      </c>
      <c r="C186" s="4" t="s">
        <v>388</v>
      </c>
    </row>
    <row r="187" spans="1:3" x14ac:dyDescent="0.25">
      <c r="A187" t="str">
        <f t="shared" ca="1" si="14"/>
        <v>OK</v>
      </c>
      <c r="B187" s="4" t="s">
        <v>159</v>
      </c>
      <c r="C187" s="4" t="s">
        <v>388</v>
      </c>
    </row>
    <row r="188" spans="1:3" x14ac:dyDescent="0.25">
      <c r="A188" t="str">
        <f t="shared" ca="1" si="14"/>
        <v>OK</v>
      </c>
      <c r="B188" s="4" t="s">
        <v>162</v>
      </c>
      <c r="C188" s="4" t="s">
        <v>388</v>
      </c>
    </row>
    <row r="189" spans="1:3" x14ac:dyDescent="0.25">
      <c r="A189" t="str">
        <f t="shared" ca="1" si="14"/>
        <v>OK</v>
      </c>
      <c r="B189" s="4" t="s">
        <v>165</v>
      </c>
      <c r="C189" s="4" t="s">
        <v>388</v>
      </c>
    </row>
    <row r="190" spans="1:3" x14ac:dyDescent="0.25">
      <c r="A190" t="str">
        <f t="shared" ca="1" si="14"/>
        <v>OK</v>
      </c>
      <c r="B190" s="4" t="s">
        <v>168</v>
      </c>
      <c r="C190" s="4" t="s">
        <v>388</v>
      </c>
    </row>
    <row r="191" spans="1:3" x14ac:dyDescent="0.25">
      <c r="A191" t="str">
        <f t="shared" ca="1" si="14"/>
        <v>OK</v>
      </c>
      <c r="B191" s="4" t="s">
        <v>176</v>
      </c>
      <c r="C191" s="4" t="s">
        <v>388</v>
      </c>
    </row>
    <row r="192" spans="1:3" x14ac:dyDescent="0.25">
      <c r="A192" t="str">
        <f t="shared" ca="1" si="14"/>
        <v>OK</v>
      </c>
      <c r="B192" s="4" t="s">
        <v>180</v>
      </c>
      <c r="C192" s="4" t="s">
        <v>388</v>
      </c>
    </row>
    <row r="193" spans="1:3" x14ac:dyDescent="0.25">
      <c r="A193" t="str">
        <f t="shared" ca="1" si="14"/>
        <v>OK</v>
      </c>
      <c r="B193" s="4" t="s">
        <v>189</v>
      </c>
      <c r="C193" s="4" t="s">
        <v>388</v>
      </c>
    </row>
    <row r="194" spans="1:3" x14ac:dyDescent="0.25">
      <c r="A194" t="str">
        <f t="shared" ca="1" si="14"/>
        <v>OK</v>
      </c>
      <c r="B194" s="4" t="s">
        <v>200</v>
      </c>
      <c r="C194" s="4" t="s">
        <v>388</v>
      </c>
    </row>
    <row r="195" spans="1:3" x14ac:dyDescent="0.25">
      <c r="A195" t="str">
        <f t="shared" ca="1" si="14"/>
        <v>OK</v>
      </c>
      <c r="B195" s="4" t="s">
        <v>205</v>
      </c>
      <c r="C195" s="4" t="s">
        <v>388</v>
      </c>
    </row>
    <row r="196" spans="1:3" x14ac:dyDescent="0.25">
      <c r="A196" t="str">
        <f t="shared" ca="1" si="14"/>
        <v>OK</v>
      </c>
      <c r="B196" s="4" t="s">
        <v>209</v>
      </c>
      <c r="C196" s="4" t="s">
        <v>388</v>
      </c>
    </row>
    <row r="197" spans="1:3" x14ac:dyDescent="0.25">
      <c r="A197" t="str">
        <f t="shared" ca="1" si="14"/>
        <v>OK</v>
      </c>
      <c r="B197" s="4" t="s">
        <v>218</v>
      </c>
      <c r="C197" s="4" t="s">
        <v>388</v>
      </c>
    </row>
    <row r="198" spans="1:3" x14ac:dyDescent="0.25">
      <c r="A198" t="str">
        <f t="shared" ca="1" si="14"/>
        <v>OK</v>
      </c>
      <c r="B198" s="4" t="s">
        <v>221</v>
      </c>
      <c r="C198" s="4" t="s">
        <v>388</v>
      </c>
    </row>
    <row r="199" spans="1:3" x14ac:dyDescent="0.25">
      <c r="A199" t="e">
        <f t="shared" ca="1" si="14"/>
        <v>#N/A</v>
      </c>
      <c r="B199" s="4" t="s">
        <v>226</v>
      </c>
      <c r="C199" s="4" t="s">
        <v>388</v>
      </c>
    </row>
    <row r="200" spans="1:3" x14ac:dyDescent="0.25">
      <c r="A200" t="str">
        <f t="shared" ca="1" si="14"/>
        <v>OK</v>
      </c>
      <c r="B200" s="4" t="s">
        <v>232</v>
      </c>
      <c r="C200" s="4" t="s">
        <v>388</v>
      </c>
    </row>
    <row r="201" spans="1:3" x14ac:dyDescent="0.25">
      <c r="A201" t="str">
        <f t="shared" ca="1" si="14"/>
        <v>OK</v>
      </c>
      <c r="B201" s="4" t="s">
        <v>235</v>
      </c>
      <c r="C201" s="4" t="s">
        <v>388</v>
      </c>
    </row>
    <row r="202" spans="1:3" x14ac:dyDescent="0.25">
      <c r="A202" t="str">
        <f t="shared" ca="1" si="14"/>
        <v>OK</v>
      </c>
      <c r="B202" s="4" t="s">
        <v>238</v>
      </c>
      <c r="C202" s="4" t="s">
        <v>388</v>
      </c>
    </row>
    <row r="203" spans="1:3" x14ac:dyDescent="0.25">
      <c r="A203" t="str">
        <f t="shared" ca="1" si="14"/>
        <v>OK</v>
      </c>
      <c r="B203" s="4" t="s">
        <v>241</v>
      </c>
      <c r="C203" s="4" t="s">
        <v>388</v>
      </c>
    </row>
    <row r="204" spans="1:3" x14ac:dyDescent="0.25">
      <c r="A204" t="str">
        <f t="shared" ca="1" si="14"/>
        <v>OK</v>
      </c>
      <c r="B204" s="4" t="s">
        <v>252</v>
      </c>
      <c r="C204" s="4" t="s">
        <v>388</v>
      </c>
    </row>
    <row r="205" spans="1:3" x14ac:dyDescent="0.25">
      <c r="A205" t="str">
        <f t="shared" ca="1" si="14"/>
        <v>OK</v>
      </c>
      <c r="B205" s="4" t="s">
        <v>255</v>
      </c>
      <c r="C205" s="4" t="s">
        <v>388</v>
      </c>
    </row>
    <row r="206" spans="1:3" x14ac:dyDescent="0.25">
      <c r="A206" t="str">
        <f t="shared" ca="1" si="14"/>
        <v>OK</v>
      </c>
      <c r="B206" s="4" t="s">
        <v>134</v>
      </c>
      <c r="C206" s="4" t="s">
        <v>392</v>
      </c>
    </row>
    <row r="207" spans="1:3" x14ac:dyDescent="0.25">
      <c r="A207" t="str">
        <f t="shared" ca="1" si="14"/>
        <v>OK</v>
      </c>
      <c r="B207" s="4" t="s">
        <v>137</v>
      </c>
      <c r="C207" s="4" t="s">
        <v>392</v>
      </c>
    </row>
    <row r="208" spans="1:3" x14ac:dyDescent="0.25">
      <c r="A208" t="str">
        <f t="shared" ca="1" si="14"/>
        <v>OK</v>
      </c>
      <c r="B208" s="4" t="s">
        <v>140</v>
      </c>
      <c r="C208" s="4" t="s">
        <v>392</v>
      </c>
    </row>
    <row r="209" spans="1:3" x14ac:dyDescent="0.25">
      <c r="A209" t="str">
        <f t="shared" ca="1" si="14"/>
        <v>OK</v>
      </c>
      <c r="B209" s="4" t="s">
        <v>143</v>
      </c>
      <c r="C209" s="4" t="s">
        <v>392</v>
      </c>
    </row>
    <row r="210" spans="1:3" x14ac:dyDescent="0.25">
      <c r="A210" t="str">
        <f t="shared" ca="1" si="14"/>
        <v>OK</v>
      </c>
      <c r="B210" s="4" t="s">
        <v>148</v>
      </c>
      <c r="C210" s="4" t="s">
        <v>392</v>
      </c>
    </row>
    <row r="211" spans="1:3" x14ac:dyDescent="0.25">
      <c r="A211" t="str">
        <f t="shared" ca="1" si="14"/>
        <v>OK</v>
      </c>
      <c r="B211" s="4" t="s">
        <v>259</v>
      </c>
      <c r="C211" s="4" t="s">
        <v>392</v>
      </c>
    </row>
    <row r="212" spans="1:3" x14ac:dyDescent="0.25">
      <c r="A212" t="str">
        <f t="shared" ca="1" si="14"/>
        <v>OK</v>
      </c>
      <c r="B212" s="4" t="s">
        <v>155</v>
      </c>
      <c r="C212" s="4" t="s">
        <v>392</v>
      </c>
    </row>
    <row r="213" spans="1:3" x14ac:dyDescent="0.25">
      <c r="A213" t="str">
        <f t="shared" ca="1" si="14"/>
        <v>OK</v>
      </c>
      <c r="B213" s="4" t="s">
        <v>160</v>
      </c>
      <c r="C213" s="4" t="s">
        <v>392</v>
      </c>
    </row>
    <row r="214" spans="1:3" x14ac:dyDescent="0.25">
      <c r="A214" t="str">
        <f t="shared" ca="1" si="14"/>
        <v>OK</v>
      </c>
      <c r="B214" s="4" t="s">
        <v>163</v>
      </c>
      <c r="C214" s="4" t="s">
        <v>392</v>
      </c>
    </row>
    <row r="215" spans="1:3" x14ac:dyDescent="0.25">
      <c r="A215" t="str">
        <f t="shared" ca="1" si="14"/>
        <v>OK</v>
      </c>
      <c r="B215" s="4" t="s">
        <v>166</v>
      </c>
      <c r="C215" s="4" t="s">
        <v>392</v>
      </c>
    </row>
    <row r="216" spans="1:3" x14ac:dyDescent="0.25">
      <c r="A216" t="str">
        <f t="shared" ca="1" si="14"/>
        <v>OK</v>
      </c>
      <c r="B216" s="4" t="s">
        <v>169</v>
      </c>
      <c r="C216" s="4" t="s">
        <v>392</v>
      </c>
    </row>
    <row r="217" spans="1:3" x14ac:dyDescent="0.25">
      <c r="A217" t="str">
        <f t="shared" ca="1" si="14"/>
        <v>OK</v>
      </c>
      <c r="B217" s="4" t="s">
        <v>173</v>
      </c>
      <c r="C217" s="4" t="s">
        <v>392</v>
      </c>
    </row>
    <row r="218" spans="1:3" x14ac:dyDescent="0.25">
      <c r="A218" t="str">
        <f t="shared" ca="1" si="14"/>
        <v>OK</v>
      </c>
      <c r="B218" s="4" t="s">
        <v>174</v>
      </c>
      <c r="C218" s="4" t="s">
        <v>392</v>
      </c>
    </row>
    <row r="219" spans="1:3" x14ac:dyDescent="0.25">
      <c r="A219" t="str">
        <f t="shared" ca="1" si="14"/>
        <v>OK</v>
      </c>
      <c r="B219" s="4" t="s">
        <v>177</v>
      </c>
      <c r="C219" s="4" t="s">
        <v>392</v>
      </c>
    </row>
    <row r="220" spans="1:3" x14ac:dyDescent="0.25">
      <c r="A220" t="str">
        <f t="shared" ca="1" si="14"/>
        <v>OK</v>
      </c>
      <c r="B220" s="4" t="s">
        <v>181</v>
      </c>
      <c r="C220" s="4" t="s">
        <v>392</v>
      </c>
    </row>
    <row r="221" spans="1:3" x14ac:dyDescent="0.25">
      <c r="A221" t="str">
        <f t="shared" ca="1" si="14"/>
        <v>OK</v>
      </c>
      <c r="B221" s="4" t="s">
        <v>184</v>
      </c>
      <c r="C221" s="4" t="s">
        <v>392</v>
      </c>
    </row>
    <row r="222" spans="1:3" x14ac:dyDescent="0.25">
      <c r="A222" t="str">
        <f t="shared" ca="1" si="14"/>
        <v>OK</v>
      </c>
      <c r="B222" s="4" t="s">
        <v>193</v>
      </c>
      <c r="C222" s="4" t="s">
        <v>392</v>
      </c>
    </row>
    <row r="223" spans="1:3" x14ac:dyDescent="0.25">
      <c r="A223" t="str">
        <f t="shared" ca="1" si="14"/>
        <v>OK</v>
      </c>
      <c r="B223" s="4" t="s">
        <v>198</v>
      </c>
      <c r="C223" s="4" t="s">
        <v>392</v>
      </c>
    </row>
    <row r="224" spans="1:3" x14ac:dyDescent="0.25">
      <c r="A224" t="str">
        <f t="shared" ca="1" si="14"/>
        <v>OK</v>
      </c>
      <c r="B224" s="4" t="s">
        <v>201</v>
      </c>
      <c r="C224" s="4" t="s">
        <v>392</v>
      </c>
    </row>
    <row r="225" spans="1:3" x14ac:dyDescent="0.25">
      <c r="A225" t="str">
        <f t="shared" ca="1" si="14"/>
        <v>OK</v>
      </c>
      <c r="B225" s="4" t="s">
        <v>206</v>
      </c>
      <c r="C225" s="4" t="s">
        <v>392</v>
      </c>
    </row>
    <row r="226" spans="1:3" x14ac:dyDescent="0.25">
      <c r="A226" t="str">
        <f t="shared" ca="1" si="14"/>
        <v>OK</v>
      </c>
      <c r="B226" s="4" t="s">
        <v>210</v>
      </c>
      <c r="C226" s="4" t="s">
        <v>392</v>
      </c>
    </row>
    <row r="227" spans="1:3" x14ac:dyDescent="0.25">
      <c r="A227" t="str">
        <f t="shared" ca="1" si="14"/>
        <v>OK</v>
      </c>
      <c r="B227" s="4" t="s">
        <v>212</v>
      </c>
      <c r="C227" s="4" t="s">
        <v>392</v>
      </c>
    </row>
    <row r="228" spans="1:3" x14ac:dyDescent="0.25">
      <c r="A228" t="str">
        <f t="shared" ca="1" si="14"/>
        <v>OK</v>
      </c>
      <c r="B228" s="4" t="s">
        <v>219</v>
      </c>
      <c r="C228" s="4" t="s">
        <v>392</v>
      </c>
    </row>
    <row r="229" spans="1:3" x14ac:dyDescent="0.25">
      <c r="A229" t="str">
        <f t="shared" ca="1" si="14"/>
        <v>OK</v>
      </c>
      <c r="B229" s="4" t="s">
        <v>222</v>
      </c>
      <c r="C229" s="4" t="s">
        <v>392</v>
      </c>
    </row>
    <row r="230" spans="1:3" x14ac:dyDescent="0.25">
      <c r="A230" t="str">
        <f t="shared" ca="1" si="14"/>
        <v>OK</v>
      </c>
      <c r="B230" s="4" t="s">
        <v>227</v>
      </c>
      <c r="C230" s="4" t="s">
        <v>392</v>
      </c>
    </row>
    <row r="231" spans="1:3" x14ac:dyDescent="0.25">
      <c r="A231" t="str">
        <f t="shared" ca="1" si="14"/>
        <v>OK</v>
      </c>
      <c r="B231" s="4" t="s">
        <v>230</v>
      </c>
      <c r="C231" s="4" t="s">
        <v>392</v>
      </c>
    </row>
    <row r="232" spans="1:3" x14ac:dyDescent="0.25">
      <c r="A232" t="str">
        <f t="shared" ca="1" si="14"/>
        <v>OK</v>
      </c>
      <c r="B232" s="4" t="s">
        <v>236</v>
      </c>
      <c r="C232" s="4" t="s">
        <v>392</v>
      </c>
    </row>
    <row r="233" spans="1:3" x14ac:dyDescent="0.25">
      <c r="A233" t="str">
        <f t="shared" ca="1" si="14"/>
        <v>OK</v>
      </c>
      <c r="B233" s="4" t="s">
        <v>239</v>
      </c>
      <c r="C233" s="4" t="s">
        <v>392</v>
      </c>
    </row>
    <row r="234" spans="1:3" x14ac:dyDescent="0.25">
      <c r="A234" t="str">
        <f t="shared" ca="1" si="14"/>
        <v>OK</v>
      </c>
      <c r="B234" s="4" t="s">
        <v>253</v>
      </c>
      <c r="C234" s="4" t="s">
        <v>392</v>
      </c>
    </row>
    <row r="235" spans="1:3" x14ac:dyDescent="0.25">
      <c r="A235" t="str">
        <f t="shared" ca="1" si="14"/>
        <v>OK</v>
      </c>
      <c r="B235" s="4" t="s">
        <v>256</v>
      </c>
      <c r="C235" s="4" t="s">
        <v>392</v>
      </c>
    </row>
    <row r="236" spans="1:3" x14ac:dyDescent="0.25">
      <c r="A236" t="str">
        <f t="shared" ref="A236:A296" ca="1" si="15">IF(VLOOKUP(B236,INDIRECT($A$42),1,)=B236,"OK",0)</f>
        <v>OK</v>
      </c>
      <c r="B236" s="4" t="s">
        <v>144</v>
      </c>
      <c r="C236" s="4" t="s">
        <v>394</v>
      </c>
    </row>
    <row r="237" spans="1:3" x14ac:dyDescent="0.25">
      <c r="A237" t="str">
        <f t="shared" ca="1" si="15"/>
        <v>OK</v>
      </c>
      <c r="B237" s="4" t="s">
        <v>145</v>
      </c>
      <c r="C237" s="4" t="s">
        <v>394</v>
      </c>
    </row>
    <row r="238" spans="1:3" x14ac:dyDescent="0.25">
      <c r="A238" t="str">
        <f t="shared" ca="1" si="15"/>
        <v>OK</v>
      </c>
      <c r="B238" s="4" t="s">
        <v>150</v>
      </c>
      <c r="C238" s="4" t="s">
        <v>394</v>
      </c>
    </row>
    <row r="239" spans="1:3" x14ac:dyDescent="0.25">
      <c r="A239" t="e">
        <f t="shared" ca="1" si="15"/>
        <v>#N/A</v>
      </c>
      <c r="B239" s="4" t="s">
        <v>151</v>
      </c>
      <c r="C239" s="4" t="s">
        <v>394</v>
      </c>
    </row>
    <row r="240" spans="1:3" x14ac:dyDescent="0.25">
      <c r="A240" t="str">
        <f t="shared" ca="1" si="15"/>
        <v>OK</v>
      </c>
      <c r="B240" s="4" t="s">
        <v>157</v>
      </c>
      <c r="C240" s="4" t="s">
        <v>394</v>
      </c>
    </row>
    <row r="241" spans="1:3" x14ac:dyDescent="0.25">
      <c r="A241" t="str">
        <f t="shared" ca="1" si="15"/>
        <v>OK</v>
      </c>
      <c r="B241" s="4" t="s">
        <v>185</v>
      </c>
      <c r="C241" s="4" t="s">
        <v>394</v>
      </c>
    </row>
    <row r="242" spans="1:3" x14ac:dyDescent="0.25">
      <c r="A242" t="str">
        <f t="shared" ca="1" si="15"/>
        <v>OK</v>
      </c>
      <c r="B242" s="4" t="s">
        <v>186</v>
      </c>
      <c r="C242" s="4" t="s">
        <v>394</v>
      </c>
    </row>
    <row r="243" spans="1:3" x14ac:dyDescent="0.25">
      <c r="A243" t="str">
        <f t="shared" ca="1" si="15"/>
        <v>OK</v>
      </c>
      <c r="B243" s="4" t="s">
        <v>187</v>
      </c>
      <c r="C243" s="4" t="s">
        <v>394</v>
      </c>
    </row>
    <row r="244" spans="1:3" x14ac:dyDescent="0.25">
      <c r="A244" t="str">
        <f t="shared" ca="1" si="15"/>
        <v>OK</v>
      </c>
      <c r="B244" s="4" t="s">
        <v>191</v>
      </c>
      <c r="C244" s="4" t="s">
        <v>394</v>
      </c>
    </row>
    <row r="245" spans="1:3" x14ac:dyDescent="0.25">
      <c r="A245" t="str">
        <f t="shared" ca="1" si="15"/>
        <v>OK</v>
      </c>
      <c r="B245" s="4" t="s">
        <v>194</v>
      </c>
      <c r="C245" s="4" t="s">
        <v>394</v>
      </c>
    </row>
    <row r="246" spans="1:3" x14ac:dyDescent="0.25">
      <c r="A246" t="str">
        <f t="shared" ca="1" si="15"/>
        <v>OK</v>
      </c>
      <c r="B246" s="4" t="s">
        <v>196</v>
      </c>
      <c r="C246" s="4" t="s">
        <v>394</v>
      </c>
    </row>
    <row r="247" spans="1:3" x14ac:dyDescent="0.25">
      <c r="A247" t="str">
        <f t="shared" ca="1" si="15"/>
        <v>OK</v>
      </c>
      <c r="B247" s="4" t="s">
        <v>202</v>
      </c>
      <c r="C247" s="4" t="s">
        <v>394</v>
      </c>
    </row>
    <row r="248" spans="1:3" x14ac:dyDescent="0.25">
      <c r="A248" t="str">
        <f t="shared" ca="1" si="15"/>
        <v>OK</v>
      </c>
      <c r="B248" s="4" t="s">
        <v>203</v>
      </c>
      <c r="C248" s="4" t="s">
        <v>394</v>
      </c>
    </row>
    <row r="249" spans="1:3" x14ac:dyDescent="0.25">
      <c r="A249" t="str">
        <f t="shared" ca="1" si="15"/>
        <v>OK</v>
      </c>
      <c r="B249" s="4" t="s">
        <v>211</v>
      </c>
      <c r="C249" s="4" t="s">
        <v>394</v>
      </c>
    </row>
    <row r="250" spans="1:3" x14ac:dyDescent="0.25">
      <c r="A250" t="str">
        <f t="shared" ca="1" si="15"/>
        <v>OK</v>
      </c>
      <c r="B250" s="4" t="s">
        <v>223</v>
      </c>
      <c r="C250" s="4" t="s">
        <v>394</v>
      </c>
    </row>
    <row r="251" spans="1:3" x14ac:dyDescent="0.25">
      <c r="A251" t="str">
        <f t="shared" ca="1" si="15"/>
        <v>OK</v>
      </c>
      <c r="B251" s="4" t="s">
        <v>224</v>
      </c>
      <c r="C251" s="4" t="s">
        <v>394</v>
      </c>
    </row>
    <row r="252" spans="1:3" x14ac:dyDescent="0.25">
      <c r="A252" t="str">
        <f t="shared" ca="1" si="15"/>
        <v>OK</v>
      </c>
      <c r="B252" s="4" t="s">
        <v>229</v>
      </c>
      <c r="C252" s="4" t="s">
        <v>394</v>
      </c>
    </row>
    <row r="253" spans="1:3" x14ac:dyDescent="0.25">
      <c r="A253" t="str">
        <f t="shared" ca="1" si="15"/>
        <v>OK</v>
      </c>
      <c r="B253" s="4" t="s">
        <v>242</v>
      </c>
      <c r="C253" s="4" t="s">
        <v>394</v>
      </c>
    </row>
    <row r="254" spans="1:3" x14ac:dyDescent="0.25">
      <c r="A254" t="str">
        <f t="shared" ca="1" si="15"/>
        <v>OK</v>
      </c>
      <c r="B254" s="4" t="s">
        <v>243</v>
      </c>
      <c r="C254" s="4" t="s">
        <v>394</v>
      </c>
    </row>
    <row r="255" spans="1:3" x14ac:dyDescent="0.25">
      <c r="A255" t="str">
        <f t="shared" ca="1" si="15"/>
        <v>OK</v>
      </c>
      <c r="B255" s="4" t="s">
        <v>245</v>
      </c>
      <c r="C255" s="4" t="s">
        <v>394</v>
      </c>
    </row>
    <row r="256" spans="1:3" x14ac:dyDescent="0.25">
      <c r="A256" t="str">
        <f t="shared" ca="1" si="15"/>
        <v>OK</v>
      </c>
      <c r="B256" s="4" t="s">
        <v>246</v>
      </c>
      <c r="C256" s="4" t="s">
        <v>394</v>
      </c>
    </row>
    <row r="257" spans="1:3" x14ac:dyDescent="0.25">
      <c r="A257" t="str">
        <f t="shared" ca="1" si="15"/>
        <v>OK</v>
      </c>
      <c r="B257" s="4" t="s">
        <v>247</v>
      </c>
      <c r="C257" s="4" t="s">
        <v>394</v>
      </c>
    </row>
    <row r="258" spans="1:3" x14ac:dyDescent="0.25">
      <c r="A258" t="str">
        <f t="shared" ca="1" si="15"/>
        <v>OK</v>
      </c>
      <c r="B258" s="4" t="s">
        <v>248</v>
      </c>
      <c r="C258" s="4" t="s">
        <v>394</v>
      </c>
    </row>
    <row r="259" spans="1:3" x14ac:dyDescent="0.25">
      <c r="A259" t="str">
        <f t="shared" ca="1" si="15"/>
        <v>OK</v>
      </c>
      <c r="B259" s="4" t="s">
        <v>250</v>
      </c>
      <c r="C259" s="4" t="s">
        <v>394</v>
      </c>
    </row>
    <row r="260" spans="1:3" x14ac:dyDescent="0.25">
      <c r="A260" t="str">
        <f t="shared" ca="1" si="15"/>
        <v>OK</v>
      </c>
      <c r="B260" s="4" t="s">
        <v>257</v>
      </c>
      <c r="C260" s="4" t="s">
        <v>394</v>
      </c>
    </row>
    <row r="261" spans="1:3" x14ac:dyDescent="0.25">
      <c r="A261" t="str">
        <f t="shared" ca="1" si="15"/>
        <v>OK</v>
      </c>
      <c r="B261" s="4" t="s">
        <v>260</v>
      </c>
      <c r="C261" s="4" t="s">
        <v>394</v>
      </c>
    </row>
    <row r="262" spans="1:3" x14ac:dyDescent="0.25">
      <c r="A262" t="str">
        <f t="shared" ca="1" si="15"/>
        <v>OK</v>
      </c>
      <c r="B262" s="4" t="s">
        <v>156</v>
      </c>
      <c r="C262" s="4" t="s">
        <v>390</v>
      </c>
    </row>
    <row r="263" spans="1:3" x14ac:dyDescent="0.25">
      <c r="A263" t="str">
        <f t="shared" ca="1" si="15"/>
        <v>OK</v>
      </c>
      <c r="B263" s="4" t="s">
        <v>178</v>
      </c>
      <c r="C263" s="4" t="s">
        <v>390</v>
      </c>
    </row>
    <row r="264" spans="1:3" x14ac:dyDescent="0.25">
      <c r="A264" t="str">
        <f t="shared" ca="1" si="15"/>
        <v>OK</v>
      </c>
      <c r="B264" s="4" t="s">
        <v>182</v>
      </c>
      <c r="C264" s="4" t="s">
        <v>390</v>
      </c>
    </row>
    <row r="265" spans="1:3" x14ac:dyDescent="0.25">
      <c r="A265" t="str">
        <f t="shared" ca="1" si="15"/>
        <v>OK</v>
      </c>
      <c r="B265" s="4" t="s">
        <v>190</v>
      </c>
      <c r="C265" s="4" t="s">
        <v>390</v>
      </c>
    </row>
    <row r="266" spans="1:3" x14ac:dyDescent="0.25">
      <c r="A266" t="str">
        <f t="shared" ca="1" si="15"/>
        <v>OK</v>
      </c>
      <c r="B266" s="4" t="s">
        <v>195</v>
      </c>
      <c r="C266" s="4" t="s">
        <v>390</v>
      </c>
    </row>
    <row r="267" spans="1:3" x14ac:dyDescent="0.25">
      <c r="A267" t="str">
        <f t="shared" ca="1" si="15"/>
        <v>OK</v>
      </c>
      <c r="B267" s="4" t="s">
        <v>207</v>
      </c>
      <c r="C267" s="4" t="s">
        <v>390</v>
      </c>
    </row>
    <row r="268" spans="1:3" x14ac:dyDescent="0.25">
      <c r="A268" t="str">
        <f t="shared" ca="1" si="15"/>
        <v>OK</v>
      </c>
      <c r="B268" s="4" t="s">
        <v>216</v>
      </c>
      <c r="C268" s="4" t="s">
        <v>390</v>
      </c>
    </row>
    <row r="269" spans="1:3" x14ac:dyDescent="0.25">
      <c r="A269" t="str">
        <f t="shared" ca="1" si="15"/>
        <v>OK</v>
      </c>
      <c r="B269" s="4" t="s">
        <v>228</v>
      </c>
      <c r="C269" s="4" t="s">
        <v>390</v>
      </c>
    </row>
    <row r="270" spans="1:3" x14ac:dyDescent="0.25">
      <c r="A270" t="str">
        <f t="shared" ca="1" si="15"/>
        <v>OK</v>
      </c>
      <c r="B270" s="4" t="s">
        <v>233</v>
      </c>
      <c r="C270" s="4" t="s">
        <v>390</v>
      </c>
    </row>
    <row r="271" spans="1:3" x14ac:dyDescent="0.25">
      <c r="A271" t="str">
        <f t="shared" ca="1" si="15"/>
        <v>OK</v>
      </c>
      <c r="B271" s="4" t="s">
        <v>244</v>
      </c>
      <c r="C271" s="4" t="s">
        <v>390</v>
      </c>
    </row>
    <row r="272" spans="1:3" x14ac:dyDescent="0.25">
      <c r="A272" t="str">
        <f t="shared" ca="1" si="15"/>
        <v>OK</v>
      </c>
      <c r="B272" s="4" t="s">
        <v>249</v>
      </c>
      <c r="C272" s="4" t="s">
        <v>390</v>
      </c>
    </row>
    <row r="273" spans="1:3" x14ac:dyDescent="0.25">
      <c r="A273" t="str">
        <f t="shared" ca="1" si="15"/>
        <v>OK</v>
      </c>
      <c r="B273" s="4" t="s">
        <v>261</v>
      </c>
      <c r="C273" s="4" t="s">
        <v>262</v>
      </c>
    </row>
    <row r="274" spans="1:3" x14ac:dyDescent="0.25">
      <c r="A274" t="str">
        <f t="shared" ca="1" si="15"/>
        <v>OK</v>
      </c>
      <c r="B274" s="4" t="s">
        <v>263</v>
      </c>
      <c r="C274" s="4" t="s">
        <v>262</v>
      </c>
    </row>
    <row r="275" spans="1:3" x14ac:dyDescent="0.25">
      <c r="A275" t="str">
        <f t="shared" ca="1" si="15"/>
        <v>OK</v>
      </c>
      <c r="B275" s="4" t="s">
        <v>264</v>
      </c>
      <c r="C275" s="4" t="s">
        <v>262</v>
      </c>
    </row>
    <row r="276" spans="1:3" x14ac:dyDescent="0.25">
      <c r="A276" t="str">
        <f t="shared" ca="1" si="15"/>
        <v>OK</v>
      </c>
      <c r="B276" s="4" t="s">
        <v>265</v>
      </c>
      <c r="C276" s="4" t="s">
        <v>262</v>
      </c>
    </row>
    <row r="277" spans="1:3" x14ac:dyDescent="0.25">
      <c r="A277" t="str">
        <f t="shared" ca="1" si="15"/>
        <v>OK</v>
      </c>
      <c r="B277" s="4" t="s">
        <v>266</v>
      </c>
      <c r="C277" s="4" t="s">
        <v>262</v>
      </c>
    </row>
    <row r="278" spans="1:3" x14ac:dyDescent="0.25">
      <c r="A278" t="str">
        <f t="shared" ca="1" si="15"/>
        <v>OK</v>
      </c>
      <c r="B278" s="4" t="s">
        <v>267</v>
      </c>
      <c r="C278" s="4" t="s">
        <v>262</v>
      </c>
    </row>
    <row r="279" spans="1:3" x14ac:dyDescent="0.25">
      <c r="A279" t="str">
        <f t="shared" ca="1" si="15"/>
        <v>OK</v>
      </c>
      <c r="B279" s="4" t="s">
        <v>268</v>
      </c>
      <c r="C279" s="4" t="s">
        <v>262</v>
      </c>
    </row>
    <row r="280" spans="1:3" x14ac:dyDescent="0.25">
      <c r="A280" t="str">
        <f t="shared" ca="1" si="15"/>
        <v>OK</v>
      </c>
      <c r="B280" s="4" t="s">
        <v>269</v>
      </c>
      <c r="C280" s="4" t="s">
        <v>262</v>
      </c>
    </row>
    <row r="281" spans="1:3" x14ac:dyDescent="0.25">
      <c r="A281" t="str">
        <f t="shared" ca="1" si="15"/>
        <v>OK</v>
      </c>
      <c r="B281" s="4" t="s">
        <v>270</v>
      </c>
      <c r="C281" s="4" t="s">
        <v>262</v>
      </c>
    </row>
    <row r="282" spans="1:3" x14ac:dyDescent="0.25">
      <c r="A282" t="str">
        <f t="shared" ca="1" si="15"/>
        <v>OK</v>
      </c>
      <c r="B282" s="4" t="s">
        <v>271</v>
      </c>
      <c r="C282" s="4" t="s">
        <v>262</v>
      </c>
    </row>
    <row r="283" spans="1:3" x14ac:dyDescent="0.25">
      <c r="A283" t="str">
        <f t="shared" ca="1" si="15"/>
        <v>OK</v>
      </c>
      <c r="B283" s="4" t="s">
        <v>272</v>
      </c>
      <c r="C283" s="4" t="s">
        <v>262</v>
      </c>
    </row>
    <row r="284" spans="1:3" x14ac:dyDescent="0.25">
      <c r="A284" t="str">
        <f t="shared" ca="1" si="15"/>
        <v>OK</v>
      </c>
      <c r="B284" s="4" t="s">
        <v>273</v>
      </c>
      <c r="C284" s="4" t="s">
        <v>262</v>
      </c>
    </row>
    <row r="285" spans="1:3" x14ac:dyDescent="0.25">
      <c r="A285" t="str">
        <f t="shared" ca="1" si="15"/>
        <v>OK</v>
      </c>
      <c r="B285" s="4" t="s">
        <v>274</v>
      </c>
      <c r="C285" s="4" t="s">
        <v>262</v>
      </c>
    </row>
    <row r="286" spans="1:3" x14ac:dyDescent="0.25">
      <c r="A286" t="str">
        <f t="shared" ca="1" si="15"/>
        <v>OK</v>
      </c>
      <c r="B286" s="4" t="s">
        <v>275</v>
      </c>
      <c r="C286" s="4" t="s">
        <v>262</v>
      </c>
    </row>
    <row r="287" spans="1:3" x14ac:dyDescent="0.25">
      <c r="A287" t="str">
        <f t="shared" ca="1" si="15"/>
        <v>OK</v>
      </c>
      <c r="B287" s="4" t="s">
        <v>276</v>
      </c>
      <c r="C287" s="4" t="s">
        <v>262</v>
      </c>
    </row>
    <row r="288" spans="1:3" x14ac:dyDescent="0.25">
      <c r="A288" t="str">
        <f t="shared" ca="1" si="15"/>
        <v>OK</v>
      </c>
      <c r="B288" s="4" t="s">
        <v>277</v>
      </c>
      <c r="C288" s="4" t="s">
        <v>262</v>
      </c>
    </row>
    <row r="289" spans="1:4" x14ac:dyDescent="0.25">
      <c r="A289" t="str">
        <f t="shared" ca="1" si="15"/>
        <v>OK</v>
      </c>
      <c r="B289" s="4" t="s">
        <v>278</v>
      </c>
      <c r="C289" s="4" t="s">
        <v>262</v>
      </c>
    </row>
    <row r="290" spans="1:4" x14ac:dyDescent="0.25">
      <c r="A290" t="str">
        <f t="shared" ca="1" si="15"/>
        <v>OK</v>
      </c>
      <c r="B290" s="4" t="s">
        <v>279</v>
      </c>
      <c r="C290" s="4" t="s">
        <v>262</v>
      </c>
    </row>
    <row r="291" spans="1:4" x14ac:dyDescent="0.25">
      <c r="A291" t="str">
        <f t="shared" ca="1" si="15"/>
        <v>OK</v>
      </c>
      <c r="B291" s="4" t="s">
        <v>280</v>
      </c>
      <c r="C291" s="4" t="s">
        <v>262</v>
      </c>
    </row>
    <row r="292" spans="1:4" x14ac:dyDescent="0.25">
      <c r="A292" t="str">
        <f t="shared" ca="1" si="15"/>
        <v>OK</v>
      </c>
      <c r="B292" s="4" t="s">
        <v>281</v>
      </c>
      <c r="C292" s="4" t="s">
        <v>262</v>
      </c>
    </row>
    <row r="293" spans="1:4" x14ac:dyDescent="0.25">
      <c r="A293" t="str">
        <f t="shared" ca="1" si="15"/>
        <v>OK</v>
      </c>
      <c r="B293" s="4" t="s">
        <v>282</v>
      </c>
      <c r="C293" s="4" t="s">
        <v>262</v>
      </c>
    </row>
    <row r="294" spans="1:4" x14ac:dyDescent="0.25">
      <c r="A294" t="str">
        <f t="shared" ca="1" si="15"/>
        <v>OK</v>
      </c>
      <c r="B294" s="4" t="s">
        <v>283</v>
      </c>
      <c r="C294" s="9" t="s">
        <v>262</v>
      </c>
    </row>
    <row r="295" spans="1:4" x14ac:dyDescent="0.25">
      <c r="A295" t="str">
        <f t="shared" ca="1" si="15"/>
        <v>OK</v>
      </c>
      <c r="B295" s="4" t="s">
        <v>284</v>
      </c>
      <c r="C295" s="9" t="s">
        <v>262</v>
      </c>
    </row>
    <row r="296" spans="1:4" x14ac:dyDescent="0.25">
      <c r="A296" t="str">
        <f t="shared" ca="1" si="15"/>
        <v>OK</v>
      </c>
      <c r="B296" s="5" t="s">
        <v>285</v>
      </c>
      <c r="C296" s="10" t="s">
        <v>286</v>
      </c>
    </row>
    <row r="298" spans="1:4" x14ac:dyDescent="0.25">
      <c r="C298" t="s">
        <v>414</v>
      </c>
      <c r="D298" t="s">
        <v>415</v>
      </c>
    </row>
    <row r="299" spans="1:4" x14ac:dyDescent="0.25">
      <c r="B299" t="s">
        <v>385</v>
      </c>
      <c r="C299">
        <f t="shared" ref="C299:C302" si="16">COUNTIF(Sector,B299)</f>
        <v>32</v>
      </c>
      <c r="D299">
        <v>32</v>
      </c>
    </row>
    <row r="300" spans="1:4" x14ac:dyDescent="0.25">
      <c r="B300" t="s">
        <v>392</v>
      </c>
      <c r="C300">
        <f t="shared" si="16"/>
        <v>30</v>
      </c>
      <c r="D300">
        <v>30</v>
      </c>
    </row>
    <row r="301" spans="1:4" x14ac:dyDescent="0.25">
      <c r="B301" t="s">
        <v>390</v>
      </c>
      <c r="C301">
        <f>COUNTIF(Sector,B301)</f>
        <v>11</v>
      </c>
      <c r="D301">
        <v>11</v>
      </c>
    </row>
    <row r="302" spans="1:4" x14ac:dyDescent="0.25">
      <c r="B302" t="s">
        <v>394</v>
      </c>
      <c r="C302">
        <f t="shared" si="16"/>
        <v>26</v>
      </c>
      <c r="D302">
        <v>26</v>
      </c>
    </row>
    <row r="303" spans="1:4" x14ac:dyDescent="0.25">
      <c r="B303" t="s">
        <v>131</v>
      </c>
      <c r="C303">
        <f>SUM(C299:C302)</f>
        <v>99</v>
      </c>
      <c r="D303">
        <v>99</v>
      </c>
    </row>
    <row r="304" spans="1:4" x14ac:dyDescent="0.25">
      <c r="B304" t="s">
        <v>388</v>
      </c>
      <c r="C304">
        <f>COUNTIF(Sector,B304)</f>
        <v>24</v>
      </c>
      <c r="D304">
        <v>24</v>
      </c>
    </row>
    <row r="305" spans="2:6" x14ac:dyDescent="0.25">
      <c r="B305" t="s">
        <v>14</v>
      </c>
      <c r="C305">
        <f>COUNTIF(Sector,B305)</f>
        <v>29</v>
      </c>
      <c r="D305">
        <v>29</v>
      </c>
    </row>
    <row r="306" spans="2:6" x14ac:dyDescent="0.25">
      <c r="B306" t="s">
        <v>48</v>
      </c>
      <c r="C306">
        <f t="shared" ref="C306:C309" si="17">COUNTIF(Sector,B306)</f>
        <v>57</v>
      </c>
      <c r="D306">
        <v>57</v>
      </c>
    </row>
    <row r="307" spans="2:6" x14ac:dyDescent="0.25">
      <c r="B307" t="s">
        <v>262</v>
      </c>
      <c r="C307">
        <f>COUNTIF(Sector,B307)</f>
        <v>23</v>
      </c>
      <c r="D307">
        <v>23</v>
      </c>
    </row>
    <row r="308" spans="2:6" x14ac:dyDescent="0.25">
      <c r="B308" t="s">
        <v>108</v>
      </c>
      <c r="C308">
        <f t="shared" si="17"/>
        <v>20</v>
      </c>
      <c r="D308">
        <v>20</v>
      </c>
    </row>
    <row r="309" spans="2:6" x14ac:dyDescent="0.25">
      <c r="B309" t="s">
        <v>286</v>
      </c>
      <c r="C309">
        <f t="shared" si="17"/>
        <v>1</v>
      </c>
      <c r="D309">
        <v>1</v>
      </c>
    </row>
    <row r="310" spans="2:6" x14ac:dyDescent="0.25">
      <c r="C310">
        <f>SUM(C303:C309)</f>
        <v>253</v>
      </c>
      <c r="D310">
        <f>SUM(D303:D309)</f>
        <v>253</v>
      </c>
      <c r="F310" s="69"/>
    </row>
  </sheetData>
  <sheetProtection algorithmName="SHA-512" hashValue="vR8nHmfy6uhPqDbh5eYnwjtyzF1fbrb1L35rQU/mAlzZF12z+JOtk4ap6jmf/bBjEQ9arivjWoDRKbwdPQCMSw==" saltValue="/8/5ZL5QLc6hrgB/4uH46Q==" spinCount="100000" sheet="1" objects="1" scenarios="1"/>
  <sortState xmlns:xlrd2="http://schemas.microsoft.com/office/spreadsheetml/2017/richdata2" ref="B44:C296">
    <sortCondition ref="C44:C296"/>
    <sortCondition ref="B44:B296"/>
  </sortState>
  <mergeCells count="1">
    <mergeCell ref="E2:F2"/>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3f26e51-a65a-41ce-be09-e93be5a6c1b5">
      <Value>2</Value>
      <Value>4</Value>
    </TaxCatchAll>
    <pcbab628bf1f42f98723a759df8ca16e xmlns="73f26e51-a65a-41ce-be09-e93be5a6c1b5">
      <Terms xmlns="http://schemas.microsoft.com/office/infopath/2007/PartnerControls">
        <TermInfo xmlns="http://schemas.microsoft.com/office/infopath/2007/PartnerControls">
          <TermName xmlns="http://schemas.microsoft.com/office/infopath/2007/PartnerControls">Controlled</TermName>
          <TermId xmlns="http://schemas.microsoft.com/office/infopath/2007/PartnerControls">e8b04875-f98b-4286-a68b-f3df17a27807</TermId>
        </TermInfo>
      </Terms>
    </pcbab628bf1f42f98723a759df8ca16e>
    <CategoryDescription xmlns="http://schemas.microsoft.com/sharepoint.v3" xsi:nil="true"/>
    <k8e16aff76864e2f951abb3e671768fa xmlns="73f26e51-a65a-41ce-be09-e93be5a6c1b5">
      <Terms xmlns="http://schemas.microsoft.com/office/infopath/2007/PartnerControls">
        <TermInfo xmlns="http://schemas.microsoft.com/office/infopath/2007/PartnerControls">
          <TermName xmlns="http://schemas.microsoft.com/office/infopath/2007/PartnerControls">Audit Quality and Appointments</TermName>
          <TermId xmlns="http://schemas.microsoft.com/office/infopath/2007/PartnerControls">a4624066-48a3-49dc-a04b-d3e03bb72dfe</TermId>
        </TermInfo>
      </Terms>
    </k8e16aff76864e2f951abb3e671768fa>
    <SharedWithUsers xmlns="0be0658a-4743-490f-9c93-4b5fcc123360">
      <UserInfo>
        <DisplayName>Everyone except external users</DisplayName>
        <AccountId>9</AccountId>
        <AccountType/>
      </UserInfo>
      <UserInfo>
        <DisplayName>Stuart Dennis</DisplayName>
        <AccountId>39</AccountId>
        <AccountType/>
      </UserInfo>
      <UserInfo>
        <DisplayName>Owen Smith</DisplayName>
        <AccountId>15</AccountId>
        <AccountType/>
      </UserInfo>
      <UserInfo>
        <DisplayName>Steve Murray</DisplayName>
        <AccountId>101</AccountId>
        <AccountType/>
      </UserInfo>
      <UserInfo>
        <DisplayName>Emma Woods</DisplayName>
        <AccountId>481</AccountId>
        <AccountType/>
      </UserInfo>
      <UserInfo>
        <DisplayName>Fiona McFarlane</DisplayName>
        <AccountId>70</AccountId>
        <AccountType/>
      </UserInfo>
      <UserInfo>
        <DisplayName>John Gilchrist</DisplayName>
        <AccountId>12</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CT_Standard" ma:contentTypeID="0x0101002B71BA3BFA6C0843BA0B3254B5AA301301010022DBDABCDCE8684A82ECBED8EE2D9748" ma:contentTypeVersion="37" ma:contentTypeDescription="Default Audit Scotland content type no disposal policy set as will be managed by policy and labels. **  On prem version has 18 month retention policy for documents and 7 years for records. **" ma:contentTypeScope="" ma:versionID="a282cda3816dffe31edd9cf69d163f21">
  <xsd:schema xmlns:xsd="http://www.w3.org/2001/XMLSchema" xmlns:xs="http://www.w3.org/2001/XMLSchema" xmlns:p="http://schemas.microsoft.com/office/2006/metadata/properties" xmlns:ns2="73f26e51-a65a-41ce-be09-e93be5a6c1b5" xmlns:ns3="http://schemas.microsoft.com/sharepoint.v3" xmlns:ns4="d437ffa8-fbfc-4374-9108-1cc0a1d3d6e7" xmlns:ns5="0be0658a-4743-490f-9c93-4b5fcc123360" targetNamespace="http://schemas.microsoft.com/office/2006/metadata/properties" ma:root="true" ma:fieldsID="716df0efd08859205335c5ff6a825ccc" ns2:_="" ns3:_="" ns4:_="" ns5:_="">
    <xsd:import namespace="73f26e51-a65a-41ce-be09-e93be5a6c1b5"/>
    <xsd:import namespace="http://schemas.microsoft.com/sharepoint.v3"/>
    <xsd:import namespace="d437ffa8-fbfc-4374-9108-1cc0a1d3d6e7"/>
    <xsd:import namespace="0be0658a-4743-490f-9c93-4b5fcc123360"/>
    <xsd:element name="properties">
      <xsd:complexType>
        <xsd:sequence>
          <xsd:element name="documentManagement">
            <xsd:complexType>
              <xsd:all>
                <xsd:element ref="ns2:pcbab628bf1f42f98723a759df8ca16e" minOccurs="0"/>
                <xsd:element ref="ns2:TaxCatchAll" minOccurs="0"/>
                <xsd:element ref="ns2:TaxCatchAllLabel" minOccurs="0"/>
                <xsd:element ref="ns3:CategoryDescription" minOccurs="0"/>
                <xsd:element ref="ns2:k8e16aff76864e2f951abb3e671768fa" minOccurs="0"/>
                <xsd:element ref="ns4:MediaServiceMetadata" minOccurs="0"/>
                <xsd:element ref="ns5:SharedWithUsers" minOccurs="0"/>
                <xsd:element ref="ns4:MediaServiceAutoKeyPoints" minOccurs="0"/>
                <xsd:element ref="ns4:MediaServiceKeyPoints" minOccurs="0"/>
                <xsd:element ref="ns4:MediaServiceSearchProperties" minOccurs="0"/>
                <xsd:element ref="ns4:MediaServiceObjectDetectorVersions" minOccurs="0"/>
                <xsd:element ref="ns4:MediaServiceFastMetadata" minOccurs="0"/>
                <xsd:element ref="ns5: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f26e51-a65a-41ce-be09-e93be5a6c1b5" elementFormDefault="qualified">
    <xsd:import namespace="http://schemas.microsoft.com/office/2006/documentManagement/types"/>
    <xsd:import namespace="http://schemas.microsoft.com/office/infopath/2007/PartnerControls"/>
    <xsd:element name="pcbab628bf1f42f98723a759df8ca16e" ma:index="8" ma:taxonomy="true" ma:internalName="pcbab628bf1f42f98723a759df8ca16e" ma:taxonomyFieldName="Classification" ma:displayName="Classification" ma:default="1;#Public|653dd377-ab6e-4d8f-beb4-d731c3e5e708" ma:fieldId="{9cbab628-bf1f-42f9-8723-a759df8ca16e}" ma:sspId="1600c076-bcf7-41be-9e19-69f1fc815d70" ma:termSetId="39710258-30fe-4605-9813-cbc16f1010ae"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36e82fe8-f79f-43c7-9285-29ce5b7625f5}" ma:internalName="TaxCatchAll" ma:showField="CatchAllData" ma:web="0be0658a-4743-490f-9c93-4b5fcc12336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36e82fe8-f79f-43c7-9285-29ce5b7625f5}" ma:internalName="TaxCatchAllLabel" ma:readOnly="true" ma:showField="CatchAllDataLabel" ma:web="0be0658a-4743-490f-9c93-4b5fcc123360">
      <xsd:complexType>
        <xsd:complexContent>
          <xsd:extension base="dms:MultiChoiceLookup">
            <xsd:sequence>
              <xsd:element name="Value" type="dms:Lookup" maxOccurs="unbounded" minOccurs="0" nillable="true"/>
            </xsd:sequence>
          </xsd:extension>
        </xsd:complexContent>
      </xsd:complexType>
    </xsd:element>
    <xsd:element name="k8e16aff76864e2f951abb3e671768fa" ma:index="13" ma:taxonomy="true" ma:internalName="k8e16aff76864e2f951abb3e671768fa" ma:taxonomyFieldName="Information_x0020_Owner" ma:displayName="Information Owner" ma:readOnly="false" ma:default="" ma:fieldId="{48e16aff-7686-4e2f-951a-bb3e671768fa}" ma:sspId="1600c076-bcf7-41be-9e19-69f1fc815d70" ma:termSetId="53369e55-e008-436f-9d85-4123d8b771a5"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12" nillable="true" ma:displayName="Description" ma:description="A short summary of the information contents. Retained for legacy purposes." ma:internalName="Category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437ffa8-fbfc-4374-9108-1cc0a1d3d6e7"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FastMetadata" ma:index="21"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e0658a-4743-490f-9c93-4b5fcc12336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1600c076-bcf7-41be-9e19-69f1fc815d70" ContentTypeId="0x0101002B71BA3BFA6C0843BA0B3254B5AA301301" PreviousValue="false"/>
</file>

<file path=customXml/itemProps1.xml><?xml version="1.0" encoding="utf-8"?>
<ds:datastoreItem xmlns:ds="http://schemas.openxmlformats.org/officeDocument/2006/customXml" ds:itemID="{1EF12446-151D-49A0-96E1-3E30E1F2052B}">
  <ds:schemaRefs>
    <ds:schemaRef ds:uri="http://purl.org/dc/elements/1.1/"/>
    <ds:schemaRef ds:uri="http://schemas.openxmlformats.org/package/2006/metadata/core-properties"/>
    <ds:schemaRef ds:uri="0be0658a-4743-490f-9c93-4b5fcc123360"/>
    <ds:schemaRef ds:uri="http://schemas.microsoft.com/office/infopath/2007/PartnerControls"/>
    <ds:schemaRef ds:uri="73f26e51-a65a-41ce-be09-e93be5a6c1b5"/>
    <ds:schemaRef ds:uri="http://schemas.microsoft.com/office/2006/documentManagement/types"/>
    <ds:schemaRef ds:uri="http://schemas.microsoft.com/sharepoint.v3"/>
    <ds:schemaRef ds:uri="http://purl.org/dc/dcmitype/"/>
    <ds:schemaRef ds:uri="d437ffa8-fbfc-4374-9108-1cc0a1d3d6e7"/>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4C4239CB-E333-401A-BCC3-F0A130F826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f26e51-a65a-41ce-be09-e93be5a6c1b5"/>
    <ds:schemaRef ds:uri="http://schemas.microsoft.com/sharepoint.v3"/>
    <ds:schemaRef ds:uri="d437ffa8-fbfc-4374-9108-1cc0a1d3d6e7"/>
    <ds:schemaRef ds:uri="0be0658a-4743-490f-9c93-4b5fcc1233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03776BB-DE5B-40D4-94DA-720B97BAEBDA}">
  <ds:schemaRefs>
    <ds:schemaRef ds:uri="http://schemas.microsoft.com/sharepoint/v3/contenttype/forms"/>
  </ds:schemaRefs>
</ds:datastoreItem>
</file>

<file path=customXml/itemProps4.xml><?xml version="1.0" encoding="utf-8"?>
<ds:datastoreItem xmlns:ds="http://schemas.openxmlformats.org/officeDocument/2006/customXml" ds:itemID="{065928D9-6BD0-4708-BD0C-B98D8C168313}">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16</vt:i4>
      </vt:variant>
    </vt:vector>
  </HeadingPairs>
  <TitlesOfParts>
    <vt:vector size="24" baseType="lpstr">
      <vt:lpstr>2223</vt:lpstr>
      <vt:lpstr>2324</vt:lpstr>
      <vt:lpstr>2425</vt:lpstr>
      <vt:lpstr>2526</vt:lpstr>
      <vt:lpstr>Instructions</vt:lpstr>
      <vt:lpstr>Report</vt:lpstr>
      <vt:lpstr>Billing arrangements</vt:lpstr>
      <vt:lpstr>M</vt:lpstr>
      <vt:lpstr>Instructions!_ftnref1</vt:lpstr>
      <vt:lpstr>Auditor</vt:lpstr>
      <vt:lpstr>Body</vt:lpstr>
      <vt:lpstr>BodyName</vt:lpstr>
      <vt:lpstr>Comment</vt:lpstr>
      <vt:lpstr>Instructions!Print_Area</vt:lpstr>
      <vt:lpstr>Sector</vt:lpstr>
      <vt:lpstr>Sectors</vt:lpstr>
      <vt:lpstr>SectorVariance</vt:lpstr>
      <vt:lpstr>SelectionOne</vt:lpstr>
      <vt:lpstr>Twentyfive</vt:lpstr>
      <vt:lpstr>Twentyfour</vt:lpstr>
      <vt:lpstr>Twentythree</vt:lpstr>
      <vt:lpstr>Twentytwo</vt:lpstr>
      <vt:lpstr>Year</vt:lpstr>
      <vt:lpstr>Years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jgilchrist</dc:creator>
  <cp:keywords/>
  <dc:description/>
  <cp:lastModifiedBy>John Gilchrist</cp:lastModifiedBy>
  <cp:revision/>
  <dcterms:created xsi:type="dcterms:W3CDTF">2018-05-25T11:13:07Z</dcterms:created>
  <dcterms:modified xsi:type="dcterms:W3CDTF">2026-01-12T17:05:10Z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0x0101002B71BA3BFA6C0843BA0B3254B5AA301301010022DBDABCDCE8684A82ECBED8EE2D9748</vt:lpwstr>
  </property>
  <property fmtid="{D5CDD505-2E9C-101B-9397-08002B2CF9AE}" pid="3" name="Information Owner">
    <vt:lpwstr>2;#Audit Quality and Appointments|a4624066-48a3-49dc-a04b-d3e03bb72dfe</vt:lpwstr>
  </property>
  <property fmtid="{D5CDD505-2E9C-101B-9397-08002B2CF9AE}" pid="4" name="Audit Year">
    <vt:lpwstr>2255;#2018-2019|fc3886c8-1114-4eb9-822b-d69a1c4b43ef</vt:lpwstr>
  </property>
  <property fmtid="{D5CDD505-2E9C-101B-9397-08002B2CF9AE}" pid="5" name="Audits">
    <vt:lpwstr>116;#All|684d4b5e-be33-452a-87b9-811e1ab3f7cb</vt:lpwstr>
  </property>
  <property fmtid="{D5CDD505-2E9C-101B-9397-08002B2CF9AE}" pid="6" name="Auditor">
    <vt:lpwstr>406;#None|17aac1d0-b516-4407-86da-a731deba7ce8</vt:lpwstr>
  </property>
  <property fmtid="{D5CDD505-2E9C-101B-9397-08002B2CF9AE}" pid="7" name="Classification">
    <vt:lpwstr>4;#Controlled|e8b04875-f98b-4286-a68b-f3df17a27807</vt:lpwstr>
  </property>
  <property fmtid="{D5CDD505-2E9C-101B-9397-08002B2CF9AE}" pid="8" name="Document Status">
    <vt:lpwstr>30;#Complete|db7f31b0-2f75-4fab-9175-364e6925ac00</vt:lpwstr>
  </property>
  <property fmtid="{D5CDD505-2E9C-101B-9397-08002B2CF9AE}" pid="9" name="_dlc_policyId">
    <vt:lpwstr>0x0101002651B69664B57D42B5D65DE99314DA850101</vt:lpwstr>
  </property>
  <property fmtid="{D5CDD505-2E9C-101B-9397-08002B2CF9AE}" pid="10" name="ItemRetentionFormula">
    <vt:lpwstr>&lt;formula id="Microsoft.Office.RecordsManagement.PolicyFeatures.Expiration.Formula.BuiltIn"&gt;&lt;number&gt;6&lt;/number&gt;&lt;property&gt;Modified&lt;/property&gt;&lt;propertyId&gt;28cf69c5-fa48-462a-b5cd-27b6f9d2bd5f&lt;/propertyId&gt;&lt;period&gt;months&lt;/period&gt;&lt;/formula&gt;</vt:lpwstr>
  </property>
  <property fmtid="{D5CDD505-2E9C-101B-9397-08002B2CF9AE}" pid="11" name="TaxKeyword">
    <vt:lpwstr/>
  </property>
  <property fmtid="{D5CDD505-2E9C-101B-9397-08002B2CF9AE}" pid="12" name="AuthorIds_UIVersion_4608">
    <vt:lpwstr>12</vt:lpwstr>
  </property>
  <property fmtid="{D5CDD505-2E9C-101B-9397-08002B2CF9AE}" pid="13" name="AuthorIds_UIVersion_5120">
    <vt:lpwstr>39</vt:lpwstr>
  </property>
  <property fmtid="{D5CDD505-2E9C-101B-9397-08002B2CF9AE}" pid="14" name="AuthorIds_UIVersion_6144">
    <vt:lpwstr>12</vt:lpwstr>
  </property>
  <property fmtid="{D5CDD505-2E9C-101B-9397-08002B2CF9AE}" pid="15" name="AuthorIds_UIVersion_6656">
    <vt:lpwstr>101</vt:lpwstr>
  </property>
  <property fmtid="{D5CDD505-2E9C-101B-9397-08002B2CF9AE}" pid="16" name="AuthorIds_UIVersion_7168">
    <vt:lpwstr>12</vt:lpwstr>
  </property>
  <property fmtid="{D5CDD505-2E9C-101B-9397-08002B2CF9AE}" pid="17" name="TaxKeywordTaxHTField">
    <vt:lpwstr/>
  </property>
  <property fmtid="{D5CDD505-2E9C-101B-9397-08002B2CF9AE}" pid="18" name="m823e58b371e49d09bcd69a88b1c2ce4">
    <vt:lpwstr>Complete|db7f31b0-2f75-4fab-9175-364e6925ac00</vt:lpwstr>
  </property>
  <property fmtid="{D5CDD505-2E9C-101B-9397-08002B2CF9AE}" pid="19" name="Information_x0020_Owner">
    <vt:lpwstr>2;#Audit Quality and Appointments|a4624066-48a3-49dc-a04b-d3e03bb72dfe</vt:lpwstr>
  </property>
  <property fmtid="{D5CDD505-2E9C-101B-9397-08002B2CF9AE}" pid="20" name="_AdHocReviewCycleID">
    <vt:i4>277837498</vt:i4>
  </property>
  <property fmtid="{D5CDD505-2E9C-101B-9397-08002B2CF9AE}" pid="21" name="_NewReviewCycle">
    <vt:lpwstr/>
  </property>
  <property fmtid="{D5CDD505-2E9C-101B-9397-08002B2CF9AE}" pid="22" name="_EmailSubject">
    <vt:lpwstr>Doc for website</vt:lpwstr>
  </property>
  <property fmtid="{D5CDD505-2E9C-101B-9397-08002B2CF9AE}" pid="23" name="_AuthorEmail">
    <vt:lpwstr>jgilchrist@audit.scot</vt:lpwstr>
  </property>
  <property fmtid="{D5CDD505-2E9C-101B-9397-08002B2CF9AE}" pid="24" name="_AuthorEmailDisplayName">
    <vt:lpwstr>John Gilchrist</vt:lpwstr>
  </property>
</Properties>
</file>